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OME13\OSRK$\HOME\chejstovsky\Chejstovský\Projekty\Obnova havarijního stavu střechy vodárny Rosice nad Labem\"/>
    </mc:Choice>
  </mc:AlternateContent>
  <xr:revisionPtr revIDLastSave="0" documentId="8_{957C2FF6-DBE7-439A-A18F-3E2B5B7980F0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Pol'!$A$1:$Y$126</definedName>
    <definedName name="_xlnm.Print_Area" localSheetId="4">'01 02 Pol'!$A$1:$Y$22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3" l="1"/>
  <c r="M9" i="13" s="1"/>
  <c r="I9" i="13"/>
  <c r="K9" i="13"/>
  <c r="O9" i="13"/>
  <c r="Q9" i="13"/>
  <c r="V9" i="13"/>
  <c r="G10" i="13"/>
  <c r="M10" i="13" s="1"/>
  <c r="I10" i="13"/>
  <c r="K10" i="13"/>
  <c r="O10" i="13"/>
  <c r="Q10" i="13"/>
  <c r="V10" i="13"/>
  <c r="G11" i="13"/>
  <c r="M11" i="13" s="1"/>
  <c r="I11" i="13"/>
  <c r="K11" i="13"/>
  <c r="O11" i="13"/>
  <c r="Q11" i="13"/>
  <c r="V11" i="13"/>
  <c r="G12" i="13"/>
  <c r="G8" i="13" s="1"/>
  <c r="I63" i="1" s="1"/>
  <c r="I19" i="1" s="1"/>
  <c r="I12" i="13"/>
  <c r="K12" i="13"/>
  <c r="O12" i="13"/>
  <c r="Q12" i="13"/>
  <c r="V12" i="13"/>
  <c r="G14" i="13"/>
  <c r="M14" i="13" s="1"/>
  <c r="I14" i="13"/>
  <c r="K14" i="13"/>
  <c r="O14" i="13"/>
  <c r="Q14" i="13"/>
  <c r="V14" i="13"/>
  <c r="G15" i="13"/>
  <c r="M15" i="13" s="1"/>
  <c r="I15" i="13"/>
  <c r="K15" i="13"/>
  <c r="O15" i="13"/>
  <c r="Q15" i="13"/>
  <c r="V15" i="13"/>
  <c r="G16" i="13"/>
  <c r="M16" i="13" s="1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M19" i="13" s="1"/>
  <c r="I19" i="13"/>
  <c r="K19" i="13"/>
  <c r="O19" i="13"/>
  <c r="Q19" i="13"/>
  <c r="V19" i="13"/>
  <c r="AE21" i="13"/>
  <c r="F43" i="1" s="1"/>
  <c r="G8" i="12"/>
  <c r="I55" i="1" s="1"/>
  <c r="G9" i="12"/>
  <c r="M9" i="12" s="1"/>
  <c r="I9" i="12"/>
  <c r="I8" i="12" s="1"/>
  <c r="K9" i="12"/>
  <c r="K8" i="12" s="1"/>
  <c r="O9" i="12"/>
  <c r="O8" i="12" s="1"/>
  <c r="Q9" i="12"/>
  <c r="V9" i="12"/>
  <c r="V8" i="12" s="1"/>
  <c r="G12" i="12"/>
  <c r="M12" i="12" s="1"/>
  <c r="I12" i="12"/>
  <c r="K12" i="12"/>
  <c r="O12" i="12"/>
  <c r="Q12" i="12"/>
  <c r="V12" i="12"/>
  <c r="G15" i="12"/>
  <c r="I15" i="12"/>
  <c r="K15" i="12"/>
  <c r="M15" i="12"/>
  <c r="O15" i="12"/>
  <c r="Q15" i="12"/>
  <c r="V15" i="12"/>
  <c r="G17" i="12"/>
  <c r="I56" i="1" s="1"/>
  <c r="O17" i="12"/>
  <c r="G18" i="12"/>
  <c r="M18" i="12" s="1"/>
  <c r="M17" i="12" s="1"/>
  <c r="I18" i="12"/>
  <c r="I17" i="12" s="1"/>
  <c r="K18" i="12"/>
  <c r="K17" i="12" s="1"/>
  <c r="O18" i="12"/>
  <c r="Q18" i="12"/>
  <c r="Q17" i="12" s="1"/>
  <c r="V18" i="12"/>
  <c r="V17" i="12" s="1"/>
  <c r="G20" i="12"/>
  <c r="M20" i="12" s="1"/>
  <c r="I20" i="12"/>
  <c r="K20" i="12"/>
  <c r="O20" i="12"/>
  <c r="Q20" i="12"/>
  <c r="V20" i="12"/>
  <c r="V19" i="12" s="1"/>
  <c r="G22" i="12"/>
  <c r="G19" i="12" s="1"/>
  <c r="I57" i="1" s="1"/>
  <c r="I22" i="12"/>
  <c r="K22" i="12"/>
  <c r="O22" i="12"/>
  <c r="Q22" i="12"/>
  <c r="V22" i="12"/>
  <c r="G24" i="12"/>
  <c r="M24" i="12" s="1"/>
  <c r="I24" i="12"/>
  <c r="K24" i="12"/>
  <c r="K19" i="12" s="1"/>
  <c r="O24" i="12"/>
  <c r="Q24" i="12"/>
  <c r="V24" i="12"/>
  <c r="G27" i="12"/>
  <c r="M27" i="12" s="1"/>
  <c r="I27" i="12"/>
  <c r="K27" i="12"/>
  <c r="O27" i="12"/>
  <c r="Q27" i="12"/>
  <c r="V27" i="12"/>
  <c r="G29" i="12"/>
  <c r="G26" i="12" s="1"/>
  <c r="I58" i="1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57" i="12"/>
  <c r="M57" i="12" s="1"/>
  <c r="I57" i="12"/>
  <c r="K57" i="12"/>
  <c r="O57" i="12"/>
  <c r="Q57" i="12"/>
  <c r="Q56" i="12" s="1"/>
  <c r="V57" i="12"/>
  <c r="G59" i="12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7" i="12"/>
  <c r="M67" i="12" s="1"/>
  <c r="I67" i="12"/>
  <c r="K67" i="12"/>
  <c r="O67" i="12"/>
  <c r="Q67" i="12"/>
  <c r="V67" i="12"/>
  <c r="G68" i="12"/>
  <c r="I68" i="12"/>
  <c r="K68" i="12"/>
  <c r="M68" i="12"/>
  <c r="O68" i="12"/>
  <c r="Q68" i="12"/>
  <c r="V68" i="12"/>
  <c r="G70" i="12"/>
  <c r="M70" i="12" s="1"/>
  <c r="I70" i="12"/>
  <c r="K70" i="12"/>
  <c r="O70" i="12"/>
  <c r="Q70" i="12"/>
  <c r="V70" i="12"/>
  <c r="G72" i="12"/>
  <c r="M72" i="12" s="1"/>
  <c r="I72" i="12"/>
  <c r="K72" i="12"/>
  <c r="O72" i="12"/>
  <c r="Q72" i="12"/>
  <c r="V72" i="12"/>
  <c r="G75" i="12"/>
  <c r="M75" i="12" s="1"/>
  <c r="I75" i="12"/>
  <c r="K75" i="12"/>
  <c r="O75" i="12"/>
  <c r="Q75" i="12"/>
  <c r="V75" i="12"/>
  <c r="G78" i="12"/>
  <c r="I78" i="12"/>
  <c r="K78" i="12"/>
  <c r="M78" i="12"/>
  <c r="O78" i="12"/>
  <c r="Q78" i="12"/>
  <c r="V78" i="12"/>
  <c r="G81" i="12"/>
  <c r="M81" i="12" s="1"/>
  <c r="I81" i="12"/>
  <c r="K81" i="12"/>
  <c r="O81" i="12"/>
  <c r="Q81" i="12"/>
  <c r="V81" i="12"/>
  <c r="G83" i="12"/>
  <c r="I83" i="12"/>
  <c r="K83" i="12"/>
  <c r="M83" i="12"/>
  <c r="O83" i="12"/>
  <c r="Q83" i="12"/>
  <c r="V83" i="12"/>
  <c r="G86" i="12"/>
  <c r="I86" i="12"/>
  <c r="K86" i="12"/>
  <c r="M86" i="12"/>
  <c r="O86" i="12"/>
  <c r="Q86" i="12"/>
  <c r="V86" i="12"/>
  <c r="G88" i="12"/>
  <c r="M88" i="12" s="1"/>
  <c r="I88" i="12"/>
  <c r="K88" i="12"/>
  <c r="O88" i="12"/>
  <c r="Q88" i="12"/>
  <c r="V88" i="12"/>
  <c r="G90" i="12"/>
  <c r="I90" i="12"/>
  <c r="K90" i="12"/>
  <c r="M90" i="12"/>
  <c r="O90" i="12"/>
  <c r="Q90" i="12"/>
  <c r="V90" i="12"/>
  <c r="G92" i="12"/>
  <c r="G85" i="12" s="1"/>
  <c r="I60" i="1" s="1"/>
  <c r="I92" i="12"/>
  <c r="K92" i="12"/>
  <c r="O92" i="12"/>
  <c r="O85" i="12" s="1"/>
  <c r="Q92" i="12"/>
  <c r="V92" i="12"/>
  <c r="G94" i="12"/>
  <c r="I94" i="12"/>
  <c r="K94" i="12"/>
  <c r="M94" i="12"/>
  <c r="O94" i="12"/>
  <c r="Q94" i="12"/>
  <c r="V94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9" i="12"/>
  <c r="M99" i="12" s="1"/>
  <c r="I99" i="12"/>
  <c r="K99" i="12"/>
  <c r="O99" i="12"/>
  <c r="Q99" i="12"/>
  <c r="V99" i="12"/>
  <c r="G101" i="12"/>
  <c r="I101" i="12"/>
  <c r="K101" i="12"/>
  <c r="M101" i="12"/>
  <c r="O101" i="12"/>
  <c r="Q101" i="12"/>
  <c r="V101" i="12"/>
  <c r="K103" i="12"/>
  <c r="O103" i="12"/>
  <c r="V103" i="12"/>
  <c r="G104" i="12"/>
  <c r="G103" i="12" s="1"/>
  <c r="I61" i="1" s="1"/>
  <c r="I104" i="12"/>
  <c r="I103" i="12" s="1"/>
  <c r="K104" i="12"/>
  <c r="O104" i="12"/>
  <c r="Q104" i="12"/>
  <c r="Q103" i="12" s="1"/>
  <c r="V104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2" i="12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AE125" i="12"/>
  <c r="F42" i="1" s="1"/>
  <c r="AF125" i="12"/>
  <c r="G42" i="1" s="1"/>
  <c r="I42" i="1" s="1"/>
  <c r="I18" i="1"/>
  <c r="H44" i="1"/>
  <c r="J28" i="1"/>
  <c r="J26" i="1"/>
  <c r="G38" i="1"/>
  <c r="F38" i="1"/>
  <c r="J23" i="1"/>
  <c r="J24" i="1"/>
  <c r="J25" i="1"/>
  <c r="J27" i="1"/>
  <c r="E24" i="1"/>
  <c r="G24" i="1"/>
  <c r="E26" i="1"/>
  <c r="G26" i="1"/>
  <c r="F39" i="1" l="1"/>
  <c r="K85" i="12"/>
  <c r="M104" i="12"/>
  <c r="M103" i="12" s="1"/>
  <c r="F41" i="1"/>
  <c r="Q106" i="12"/>
  <c r="Q85" i="12"/>
  <c r="O56" i="12"/>
  <c r="Q8" i="12"/>
  <c r="V106" i="12"/>
  <c r="G56" i="12"/>
  <c r="I59" i="1" s="1"/>
  <c r="I17" i="1" s="1"/>
  <c r="I85" i="12"/>
  <c r="V13" i="13"/>
  <c r="Q13" i="13"/>
  <c r="V56" i="12"/>
  <c r="K106" i="12"/>
  <c r="O26" i="12"/>
  <c r="O19" i="12"/>
  <c r="M8" i="12"/>
  <c r="K13" i="13"/>
  <c r="V26" i="12"/>
  <c r="Q26" i="12"/>
  <c r="Q19" i="12"/>
  <c r="V8" i="13"/>
  <c r="O106" i="12"/>
  <c r="Q8" i="13"/>
  <c r="V85" i="12"/>
  <c r="O13" i="13"/>
  <c r="O8" i="13"/>
  <c r="I106" i="12"/>
  <c r="K26" i="12"/>
  <c r="K8" i="13"/>
  <c r="K56" i="12"/>
  <c r="I56" i="12"/>
  <c r="I13" i="13"/>
  <c r="G106" i="12"/>
  <c r="I62" i="1" s="1"/>
  <c r="I16" i="1" s="1"/>
  <c r="I26" i="12"/>
  <c r="I19" i="12"/>
  <c r="I8" i="13"/>
  <c r="M13" i="13"/>
  <c r="G13" i="13"/>
  <c r="I64" i="1" s="1"/>
  <c r="I20" i="1" s="1"/>
  <c r="M12" i="13"/>
  <c r="M8" i="13" s="1"/>
  <c r="AF21" i="13"/>
  <c r="G43" i="1" s="1"/>
  <c r="I43" i="1" s="1"/>
  <c r="M112" i="12"/>
  <c r="M106" i="12" s="1"/>
  <c r="M92" i="12"/>
  <c r="M85" i="12" s="1"/>
  <c r="M59" i="12"/>
  <c r="M56" i="12" s="1"/>
  <c r="M29" i="12"/>
  <c r="M26" i="12" s="1"/>
  <c r="M22" i="12"/>
  <c r="M19" i="12" s="1"/>
  <c r="I21" i="1" l="1"/>
  <c r="I65" i="1"/>
  <c r="G41" i="1"/>
  <c r="I41" i="1" s="1"/>
  <c r="G39" i="1"/>
  <c r="G44" i="1" s="1"/>
  <c r="G25" i="1" s="1"/>
  <c r="F44" i="1"/>
  <c r="G23" i="1" s="1"/>
  <c r="A27" i="1" s="1"/>
  <c r="A28" i="1" s="1"/>
  <c r="I39" i="1"/>
  <c r="I44" i="1" s="1"/>
  <c r="G21" i="13"/>
  <c r="G125" i="12"/>
  <c r="J64" i="1"/>
  <c r="J61" i="1"/>
  <c r="J59" i="1"/>
  <c r="J62" i="1"/>
  <c r="J60" i="1"/>
  <c r="J58" i="1"/>
  <c r="J56" i="1"/>
  <c r="J57" i="1"/>
  <c r="J55" i="1"/>
  <c r="J63" i="1"/>
  <c r="G28" i="1"/>
  <c r="G27" i="1" s="1"/>
  <c r="G29" i="1" s="1"/>
  <c r="J39" i="1" l="1"/>
  <c r="J44" i="1" s="1"/>
  <c r="J43" i="1"/>
  <c r="J41" i="1"/>
  <c r="J42" i="1"/>
  <c r="J6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</authors>
  <commentList>
    <comment ref="S6" authorId="0" shapeId="0" xr:uid="{5972B3E1-653F-489B-ADDA-50D0D8D81FC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A6A624F-08B7-4DEE-89E8-9AF475B15D7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</authors>
  <commentList>
    <comment ref="S6" authorId="0" shapeId="0" xr:uid="{9F53D7BE-0B35-4594-9DAB-333A39587C9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A5D091B-4FBA-4472-9F7D-D30CF6C021B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<sst xmlns="http://schemas.openxmlformats.org/spreadsheetml/2006/main" count="884" uniqueCount="309">
  <si>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</si>
  <si>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</si>
  <si>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</si>
  <si>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</si>
  <si>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</si>
  <si>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</si>
  <si>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</si>
  <si>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</si>
  <si>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</si>
  <si>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</si>
  <si>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</si>
  <si>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</si>
  <si>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</si>
  <si>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</si>
  <si>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</si>
  <si>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</si>
  <si>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</si>
  <si>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</si>
  <si>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</si>
  <si>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</si>
  <si>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</si>
  <si>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</si>
  <si>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</si>
  <si>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</si>
  <si>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</si>
  <si>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</si>
  <si>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</si>
  <si>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</si>
  <si>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</si>
  <si>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</si>
  <si>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</si>
  <si>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</si>
  <si>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</si>
  <si>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</si>
  <si>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</si>
  <si>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</si>
  <si>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</si>
  <si>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</si>
  <si>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</si>
  <si>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</si>
  <si>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</si>
  <si>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</si>
  <si>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</si>
  <si>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Miklánek</t>
  </si>
  <si>
    <t>19</t>
  </si>
  <si>
    <t>Obnova havarijního stavu střechy vodárny Rosice nad Labem č.p.53, p.č.st.56</t>
  </si>
  <si>
    <t>Pardubice</t>
  </si>
  <si>
    <t>Stavba</t>
  </si>
  <si>
    <t>Stavební objekt</t>
  </si>
  <si>
    <t>01</t>
  </si>
  <si>
    <t>Oprava střechy</t>
  </si>
  <si>
    <t>02</t>
  </si>
  <si>
    <t>Vedlejší a ostatní náklady</t>
  </si>
  <si>
    <t>Celkem za stavbu</t>
  </si>
  <si>
    <t>CZK</t>
  </si>
  <si>
    <t>#POPS</t>
  </si>
  <si>
    <t>Popis stavby: 19 - Obnova havarijního stavu střechy vodárny Rosice nad Labem č.p.53, p.č.st.56</t>
  </si>
  <si>
    <t>#POPO</t>
  </si>
  <si>
    <t>Popis objektu: 01 - Oprava střechy</t>
  </si>
  <si>
    <t>#POPR</t>
  </si>
  <si>
    <t>Popis rozpočtu: 01 - Oprava střechy</t>
  </si>
  <si>
    <t>Popis rozpočtu: 02 - Vedlejší a ostatní náklady</t>
  </si>
  <si>
    <t>Rekapitulace dílů</t>
  </si>
  <si>
    <t>Typ dílu</t>
  </si>
  <si>
    <t>94</t>
  </si>
  <si>
    <t>Lešení a stavební výtahy</t>
  </si>
  <si>
    <t>99</t>
  </si>
  <si>
    <t>Staveništní přesun hmot</t>
  </si>
  <si>
    <t>712</t>
  </si>
  <si>
    <t>Povlakové krytiny</t>
  </si>
  <si>
    <t>762</t>
  </si>
  <si>
    <t>Konstrukce tesařské</t>
  </si>
  <si>
    <t>764</t>
  </si>
  <si>
    <t>Konstrukce klempířské</t>
  </si>
  <si>
    <t>765</t>
  </si>
  <si>
    <t>Krytiny tvrdé</t>
  </si>
  <si>
    <t>783</t>
  </si>
  <si>
    <t>Nátěry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</si>
  <si>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</si>
  <si>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</si>
  <si>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</si>
  <si>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</si>
  <si>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</si>
  <si>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</si>
  <si>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</si>
  <si>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</si>
  <si>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</si>
  <si>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</si>
  <si>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</si>
  <si>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</si>
  <si>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</si>
  <si>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</si>
  <si>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</si>
  <si>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</si>
  <si>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</si>
  <si>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</si>
  <si>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</si>
  <si>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</si>
  <si>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</si>
  <si>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</si>
  <si>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</si>
  <si>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</si>
  <si>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</si>
  <si>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</si>
  <si>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</si>
  <si>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</si>
  <si>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</si>
  <si>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</si>
  <si>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</si>
  <si>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</si>
  <si>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</si>
  <si>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</si>
  <si>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941941041R00</t>
  </si>
  <si>
    <t>Montáž lešení lehkého pracovního řadového s podlahami šířky od 1,00 do 1,20 m, výšky do 10 m</t>
  </si>
  <si>
    <t>m2</t>
  </si>
  <si>
    <t>800-3</t>
  </si>
  <si>
    <t>RTS 25/ II</t>
  </si>
  <si>
    <t>Práce</t>
  </si>
  <si>
    <t>Běžná</t>
  </si>
  <si>
    <t>POL1_</t>
  </si>
  <si>
    <t>včetně kotvení</t>
  </si>
  <si>
    <t>SPI</t>
  </si>
  <si>
    <t>7,5*9*2+3,5*10*2+3*9*2+10*3*2</t>
  </si>
  <si>
    <t>VV</t>
  </si>
  <si>
    <t>941941291R00</t>
  </si>
  <si>
    <t>Montáž lešení lehkého pracovního řadového s podlahami příplatek za každý další i započatý měsíc použití lešení  šířky od 1,00 do 1,20 m a výšky do 10 m</t>
  </si>
  <si>
    <t>(7,5*9*2+3,5*10*2+3*9*2+10*3*2)*2</t>
  </si>
  <si>
    <t>941941841R00</t>
  </si>
  <si>
    <t>Demontáž lešení lehkého řadového s podlahami šířky přes 1 do 1,2 m, výšky do 10 m</t>
  </si>
  <si>
    <t>998009101R00</t>
  </si>
  <si>
    <t>Přesun hmot samostatně budovaného lešení bez ohledu na výšku</t>
  </si>
  <si>
    <t>t</t>
  </si>
  <si>
    <t>Přesun hmot</t>
  </si>
  <si>
    <t>POL7_</t>
  </si>
  <si>
    <t>712400831RT3</t>
  </si>
  <si>
    <t>Odstranění povlakové krytiny a mechu na střechách šikmých přes 10 do 30° povlakové krytiny jednovrstvé, z ploch jednotlivě přes 20 m</t>
  </si>
  <si>
    <t>800-711</t>
  </si>
  <si>
    <t>11,3*4,3*2+7,9*(2,95+3,15+3,75)+7,9*(3,7+2,95+2,5)</t>
  </si>
  <si>
    <t>712400898R00</t>
  </si>
  <si>
    <t>Odstranění povlakové krytiny a mechu na střechách šikmých přes 10 do 30° příplatek k ceně za sklon střechy přes 30 do 60°</t>
  </si>
  <si>
    <t>11,3*4,3*2</t>
  </si>
  <si>
    <t>998712202R00</t>
  </si>
  <si>
    <t>Přesun hmot pro povlakové krytiny v objektech výšky od 6 do 12 m</t>
  </si>
  <si>
    <t>50 m vodorovně</t>
  </si>
  <si>
    <t>762341923R00</t>
  </si>
  <si>
    <t>Bednění a laťování střech vyřezání jednotlivých otvorů bez rozebrání krytiny  v bednění z prken tloušťky do 32 mm, plocha otvoru přes 2 do 4 m2</t>
  </si>
  <si>
    <t>800-762</t>
  </si>
  <si>
    <t>odhad 20% z celkové plochy : (11,3*4,3*2+7,9*(2,95+3,15+3,75)+7,9*(3,7+2,95+2,5))*0,2</t>
  </si>
  <si>
    <t>762342205RT4</t>
  </si>
  <si>
    <t>Montáž kontralatí na vruty, s dodávkou těsnicí pěny pod kontralatě, a dodávkou latí 40 x 60 mm</t>
  </si>
  <si>
    <t>762342812R00</t>
  </si>
  <si>
    <t>Demontáž bednění a laťování laťování střech o sklonu do 60 stupňů včetně všech nadstřešních konstrukcí rozteč latí přes 22 do 50 cm</t>
  </si>
  <si>
    <t>762343933RT2</t>
  </si>
  <si>
    <t>Bednění a laťování střech zabednění jednotlivých otvorů ve střeše včetně dodávky prken tl. 24 mm, plocha otvoru přes 2 do 4 m2</t>
  </si>
  <si>
    <t>762395000R00</t>
  </si>
  <si>
    <t>Spojovací a ochranné prostředky svory, prkna, hřebíky, pásová ocel, vruty, impregnace</t>
  </si>
  <si>
    <t>m3</t>
  </si>
  <si>
    <t>60/80 mm : 247*0,06*0,08*3,5*1,08</t>
  </si>
  <si>
    <t>40/60 mm : 247*0,06*0,04*1,08</t>
  </si>
  <si>
    <t>998762202R00</t>
  </si>
  <si>
    <t>Přesun hmot pro konstrukce tesařské v objektech výšky do 12 m</t>
  </si>
  <si>
    <t>76233</t>
  </si>
  <si>
    <t>VÁZANÉ KONSTRUKCE KROVŮ STŘECH</t>
  </si>
  <si>
    <t>M3</t>
  </si>
  <si>
    <t>OTSKP 25</t>
  </si>
  <si>
    <t>Agregovaná položka</t>
  </si>
  <si>
    <t>POL2_</t>
  </si>
  <si>
    <t>Začátek provozního součtu</t>
  </si>
  <si>
    <t xml:space="preserve">  vrchní krov : </t>
  </si>
  <si>
    <t xml:space="preserve">  vaznice a pozednice 21/16 : 0,21*0,16*11,3*3</t>
  </si>
  <si>
    <t xml:space="preserve">  krokve 16/12 : 0,16*0,12*4,3*14*2</t>
  </si>
  <si>
    <t xml:space="preserve">  vzpěry a sloupky 15/15 : 2,5*2*0,15*0,15*12+1,3*12*0,15*0,15</t>
  </si>
  <si>
    <t xml:space="preserve">  kleštiny 15/8 : 5,4*2*12*0,15*0,08</t>
  </si>
  <si>
    <t xml:space="preserve">  ostatní profily : 1</t>
  </si>
  <si>
    <t xml:space="preserve">  spodní krovy : </t>
  </si>
  <si>
    <t xml:space="preserve">  vaznice 21/16 : 7,9*2*0,21*0,16</t>
  </si>
  <si>
    <t xml:space="preserve">  pozednice 16/16 : 6*7,9*0,16*0,16</t>
  </si>
  <si>
    <t xml:space="preserve">  sloupek 15/15 : 9*2*0,9*0,15*0,15</t>
  </si>
  <si>
    <t xml:space="preserve">  krokve 16/12 : (10*2,95+3,15*10+3,75*10+3,7*10+2,95*10+2,5*10)*0,16*0,12</t>
  </si>
  <si>
    <t>Konec provozního součtu</t>
  </si>
  <si>
    <t>odhad výměn 10% : 14,46*0,1</t>
  </si>
  <si>
    <t>764391820R00</t>
  </si>
  <si>
    <t>Demontáž ostatních prvků střešních závětrné lišty, rš 250 a 330 mm, sklonu do 30°</t>
  </si>
  <si>
    <t>m</t>
  </si>
  <si>
    <t>800-764</t>
  </si>
  <si>
    <t>(2,95+3,15+3,75)+(3,7+2,95+2,5)</t>
  </si>
  <si>
    <t>764391821R00</t>
  </si>
  <si>
    <t>Demontáž ostatních prvků střešních závětrné lišty, rš 250 a 330 mm, sklonu přes 30 do 45°</t>
  </si>
  <si>
    <t>4,3*4</t>
  </si>
  <si>
    <t>764430840R00</t>
  </si>
  <si>
    <t>Demontáž oplechování zdí a nadezdívek rš od 330 do 500 mm</t>
  </si>
  <si>
    <t>764339810R00</t>
  </si>
  <si>
    <t>Demontáž lemování komínů, zděných ventilací a jiných střešních proniků  na vlnité krytině, v ploše, sklonu do 30°</t>
  </si>
  <si>
    <t>1*0,5+0,9*0,45</t>
  </si>
  <si>
    <t>764339811R00</t>
  </si>
  <si>
    <t>Demontáž lemování komínů, zděných ventilací a jiných střešních proniků  na vlnité krytině, v ploše, sklonu přes 30 do 45°</t>
  </si>
  <si>
    <t>0,75*0,75</t>
  </si>
  <si>
    <t>764361811R00</t>
  </si>
  <si>
    <t>Demontáž střešních otvorů střešních oken a poklopů, na krytině vlnité a prejzové, sklonu přes 30 do 45°</t>
  </si>
  <si>
    <t>kus</t>
  </si>
  <si>
    <t>764311822R00</t>
  </si>
  <si>
    <t xml:space="preserve">Demontáž krytiny hladké střešní z tabulí 2 x 1 m, plochy přes 25 m, sklonu do 30° </t>
  </si>
  <si>
    <t>7,9*(2,95+3,15+3,75)+7,9*(3,7+2,95+2,5)</t>
  </si>
  <si>
    <t>764311832R00</t>
  </si>
  <si>
    <t>Demontáž krytiny hladké střešní z tabulí 2 x 1 m, plochy přes 25 m, sklonu přes 30 do 45°</t>
  </si>
  <si>
    <t>764814533R00</t>
  </si>
  <si>
    <t>Závětrná lišta  , z lakovaného pozinkovaného plechu, rš 330 mm, dodávka a montáž</t>
  </si>
  <si>
    <t>764817140R00</t>
  </si>
  <si>
    <t xml:space="preserve">Oplechování  zdí (atik), z lakovaného pozinkovaného plechu, rš 400 mm, dodávka a montáž </t>
  </si>
  <si>
    <t>včetně zhotovení rohů, spojů a dilatací</t>
  </si>
  <si>
    <t>764813810R00</t>
  </si>
  <si>
    <t>Lemování komínů osazených v ploše, střech s vlnitou krytinou, z lakovaného pozinkovaného plechu,  , dodávka a montáž</t>
  </si>
  <si>
    <t>764901205R00</t>
  </si>
  <si>
    <t>Ostatní prvky ke střechám okapový plech, z pozinkovaného plechu s povrchem z polyesteru, rš 205 mm, dodávka a montáž</t>
  </si>
  <si>
    <t>11,3*2+7,75*4</t>
  </si>
  <si>
    <t>998764202R00</t>
  </si>
  <si>
    <t>Přesun hmot pro konstrukce klempířské v objektech výšky do 12 m</t>
  </si>
  <si>
    <t>503255885</t>
  </si>
  <si>
    <t>latě 60/80 mm vč. impregnace</t>
  </si>
  <si>
    <t>Vlastní</t>
  </si>
  <si>
    <t>Indiv</t>
  </si>
  <si>
    <t>Specifikace</t>
  </si>
  <si>
    <t>POL3_</t>
  </si>
  <si>
    <t>247*0,06*0,08*3,5*1,08</t>
  </si>
  <si>
    <t>765328811R00</t>
  </si>
  <si>
    <t>Demontáž vláknocementové krytiny hřebenů a nároží, krytiny hladké, do suti</t>
  </si>
  <si>
    <t>800-765</t>
  </si>
  <si>
    <t>11,3+7,75*2</t>
  </si>
  <si>
    <t>765321810R00</t>
  </si>
  <si>
    <t>Demontáž azbestocementové krytiny ze čtverců nebo šablon, na bednění s lepenkou, do suti</t>
  </si>
  <si>
    <t>765322211RT1</t>
  </si>
  <si>
    <t>Krytina vláknocementová jednoduchá, jednoduché krytí, na laťování</t>
  </si>
  <si>
    <t>765328521RT1</t>
  </si>
  <si>
    <t>Krytina vláknocementová doplňky, hřeben</t>
  </si>
  <si>
    <t>765322715RT2</t>
  </si>
  <si>
    <t>Krytina vláknocementová  , výlez na střechu - zasklení polykarbonát, rám dřevo, oplechování hliník, dodávka a montáž</t>
  </si>
  <si>
    <t>765312386R00</t>
  </si>
  <si>
    <t xml:space="preserve">Krytina pálená doplňky ke krytině drážkové, větrací pás okapní 500/10 cm hliníkový,  </t>
  </si>
  <si>
    <t>765901103R00</t>
  </si>
  <si>
    <t xml:space="preserve">Fólie parotěsné, difúzní a vodotěsné Fólie podstřešní difuzní na krokve,  </t>
  </si>
  <si>
    <t>998765202R00</t>
  </si>
  <si>
    <t>Přesun hmot pro krytiny tvrdé v objektech výšky do 12 m</t>
  </si>
  <si>
    <t>783782205R00</t>
  </si>
  <si>
    <t>Nátěr tesařských konstrukcí ochranný fungicidní+ biocidní (proti plísním, houbám a hmyzu), dvojnásobný</t>
  </si>
  <si>
    <t>800-783</t>
  </si>
  <si>
    <t>247*2*1,3</t>
  </si>
  <si>
    <t>979087425</t>
  </si>
  <si>
    <t>Zabezpečení AZC suti při převozu na skládku</t>
  </si>
  <si>
    <t>979990161R00</t>
  </si>
  <si>
    <t>Poplatek za uložení, dřevo,  , skupina 17 02 01 z Katalogu odpadů</t>
  </si>
  <si>
    <t>801-3</t>
  </si>
  <si>
    <t>2</t>
  </si>
  <si>
    <t>979990201R00</t>
  </si>
  <si>
    <t>Poplatek za uložení, azbestocementové výrobky,  , skupina 17 06 05 z Katalogu odpadů</t>
  </si>
  <si>
    <t>0,014*250</t>
  </si>
  <si>
    <t>979011311RT1</t>
  </si>
  <si>
    <t>Svislá doprava suti a vybouraných hmot shozem s naložením suti do shozu</t>
  </si>
  <si>
    <t>Přesun suti</t>
  </si>
  <si>
    <t>POL8_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</si>
  <si>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</si>
  <si>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</si>
  <si>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</si>
  <si>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</si>
  <si>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</si>
  <si>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</si>
  <si>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</si>
  <si>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</si>
  <si>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979990121R00</t>
  </si>
  <si>
    <t>Poplatek za uložení, asfaltové pásy,  , skupina 17 03 02 z Katalogu odpadů</t>
  </si>
  <si>
    <t>3,2</t>
  </si>
  <si>
    <t>979990265R00</t>
  </si>
  <si>
    <t>Poplatek  , za uložení směsné stavební a demoliční odpady s obsahem nebezpečných látek,  , skupina 17 09 03 (N) z Katalogu odpadů</t>
  </si>
  <si>
    <t>979087011R00</t>
  </si>
  <si>
    <t>Odvoz na skládku demontovaných konstrukcí vláknocementových, do 1000 m</t>
  </si>
  <si>
    <t>801-5</t>
  </si>
  <si>
    <t>3,5</t>
  </si>
  <si>
    <t>979087018R00</t>
  </si>
  <si>
    <t>Odvoz na skládku demontovaných konstrukcí vláknocementových, příplatek za každých dalších i započatých 5000 m</t>
  </si>
  <si>
    <t>3,5*4</t>
  </si>
  <si>
    <t>SUM</t>
  </si>
  <si>
    <t>END</t>
  </si>
  <si>
    <t>005121010R</t>
  </si>
  <si>
    <t>Vybudování zařízení staveniště</t>
  </si>
  <si>
    <t>Soubor</t>
  </si>
  <si>
    <t>VRN</t>
  </si>
  <si>
    <t>POL99_8</t>
  </si>
  <si>
    <t>005121020R</t>
  </si>
  <si>
    <t xml:space="preserve">Provoz zařízení staveniště </t>
  </si>
  <si>
    <t>005121030R</t>
  </si>
  <si>
    <t>Odstranění zařízení staveniště</t>
  </si>
  <si>
    <t>005122020R</t>
  </si>
  <si>
    <t xml:space="preserve">Silniční, železniční či kolejový provoz  </t>
  </si>
  <si>
    <t>005211010R</t>
  </si>
  <si>
    <t>Předání a převzetí staveniště</t>
  </si>
  <si>
    <t>005211080R</t>
  </si>
  <si>
    <t xml:space="preserve">Bezpečnostní a hygienická opatření na staveništi </t>
  </si>
  <si>
    <t>00524 R</t>
  </si>
  <si>
    <t>Předání a převzetí díla</t>
  </si>
  <si>
    <t>005241010R</t>
  </si>
  <si>
    <t xml:space="preserve">Dokumentace skutečného provedení </t>
  </si>
  <si>
    <t>005261010R</t>
  </si>
  <si>
    <t>Pojištění dodavatele a pojištění díla</t>
  </si>
  <si>
    <t>005281010R</t>
  </si>
  <si>
    <t>Propagace</t>
  </si>
  <si>
    <t>Pardubický kraj</t>
  </si>
  <si>
    <t>Komenského nám.125</t>
  </si>
  <si>
    <t>53211</t>
  </si>
  <si>
    <t>70892822</t>
  </si>
  <si>
    <t>CZ70892822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</si>
</sst>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0" fontId="17" fillId="0" borderId="0" xfId="0" applyFont="1" applyAlignment="1">
      <alignment horizontal="center" vertical="top" shrinkToFit="1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5" fontId="17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Alignment="1">
      <alignment horizontal="left" vertical="top" wrapText="1"/>
    </xf>
    <xf numFmtId="165" fontId="19" fillId="0" borderId="0" xfId="0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sheetProtection algorithmName="SHA-512" hashValue="E8xcy/txs77MsLQBW5aZgE95tkYF7q4W01h3fuYXb+OKeLgE0JYuKVJ4YEjYWjuTVHgY7FKJJZU6vwVn48ym7Q==" saltValue="cc92w3PSH6ckymOPEkeDM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opLeftCell="B1" zoomScaleNormal="100" zoomScaleSheetLayoutView="75" workbookViewId="0">
      <selection activeCell="D5" sqref="D5:G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03" t="s">
        <v>41</v>
      </c>
      <c r="C1" s="204"/>
      <c r="D1" s="204"/>
      <c r="E1" s="204"/>
      <c r="F1" s="204"/>
      <c r="G1" s="204"/>
      <c r="H1" s="204"/>
      <c r="I1" s="204"/>
      <c r="J1" s="205"/>
    </row>
    <row r="2" spans="1:15" ht="36" customHeight="1" x14ac:dyDescent="0.2">
      <c r="A2" s="2"/>
      <c r="B2" s="76" t="s">
        <v>22</v>
      </c>
      <c r="C2" s="77"/>
      <c r="D2" s="78" t="s">
        <v>44</v>
      </c>
      <c r="E2" s="212" t="s">
        <v>45</v>
      </c>
      <c r="F2" s="213"/>
      <c r="G2" s="213"/>
      <c r="H2" s="213"/>
      <c r="I2" s="213"/>
      <c r="J2" s="214"/>
      <c r="O2" s="1"/>
    </row>
    <row r="3" spans="1:15" ht="27" hidden="1" customHeight="1" x14ac:dyDescent="0.2">
      <c r="A3" s="2"/>
      <c r="B3" s="79"/>
      <c r="C3" s="77"/>
      <c r="D3" s="80"/>
      <c r="E3" s="215"/>
      <c r="F3" s="216"/>
      <c r="G3" s="216"/>
      <c r="H3" s="216"/>
      <c r="I3" s="216"/>
      <c r="J3" s="217"/>
    </row>
    <row r="4" spans="1:15" ht="23.25" customHeight="1" x14ac:dyDescent="0.2">
      <c r="A4" s="2"/>
      <c r="B4" s="81"/>
      <c r="C4" s="82"/>
      <c r="D4" s="83"/>
      <c r="E4" s="225"/>
      <c r="F4" s="225"/>
      <c r="G4" s="225"/>
      <c r="H4" s="225"/>
      <c r="I4" s="225"/>
      <c r="J4" s="226"/>
    </row>
    <row r="5" spans="1:15" ht="24" customHeight="1" x14ac:dyDescent="0.2">
      <c r="A5" s="2"/>
      <c r="B5" s="31" t="s">
        <v>42</v>
      </c>
      <c r="D5" s="229" t="s">
        <v>304</v>
      </c>
      <c r="E5" s="230"/>
      <c r="F5" s="230"/>
      <c r="G5" s="230"/>
      <c r="H5" s="18" t="s">
        <v>40</v>
      </c>
      <c r="I5" s="85" t="s">
        <v>307</v>
      </c>
      <c r="J5" s="8"/>
    </row>
    <row r="6" spans="1:15" ht="15.75" customHeight="1" x14ac:dyDescent="0.2">
      <c r="A6" s="2"/>
      <c r="B6" s="28"/>
      <c r="C6" s="55"/>
      <c r="D6" s="231" t="s">
        <v>305</v>
      </c>
      <c r="E6" s="232"/>
      <c r="F6" s="232"/>
      <c r="G6" s="232"/>
      <c r="H6" s="18" t="s">
        <v>34</v>
      </c>
      <c r="I6" s="22" t="s">
        <v>308</v>
      </c>
      <c r="J6" s="8"/>
    </row>
    <row r="7" spans="1:15" ht="15.75" customHeight="1" x14ac:dyDescent="0.2">
      <c r="A7" s="2"/>
      <c r="B7" s="29"/>
      <c r="C7" s="56"/>
      <c r="D7" s="84" t="s">
        <v>306</v>
      </c>
      <c r="E7" s="233" t="s">
        <v>46</v>
      </c>
      <c r="F7" s="234"/>
      <c r="G7" s="23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19"/>
      <c r="E11" s="219"/>
      <c r="F11" s="219"/>
      <c r="G11" s="219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24"/>
      <c r="E12" s="224"/>
      <c r="F12" s="224"/>
      <c r="G12" s="224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7"/>
      <c r="E13" s="227"/>
      <c r="F13" s="228"/>
      <c r="G13" s="22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18"/>
      <c r="F15" s="218"/>
      <c r="G15" s="220"/>
      <c r="H15" s="220"/>
      <c r="I15" s="220" t="s">
        <v>29</v>
      </c>
      <c r="J15" s="221"/>
    </row>
    <row r="16" spans="1:15" ht="23.25" customHeight="1" x14ac:dyDescent="0.2">
      <c r="A16" s="144" t="s">
        <v>24</v>
      </c>
      <c r="B16" s="38" t="s">
        <v>24</v>
      </c>
      <c r="C16" s="62"/>
      <c r="D16" s="63"/>
      <c r="E16" s="209"/>
      <c r="F16" s="210"/>
      <c r="G16" s="209"/>
      <c r="H16" s="210"/>
      <c r="I16" s="209">
        <f>SUMIF(F55:F64,A16,I55:I64)+SUMIF(F55:F64,"PSU",I55:I64)</f>
        <v>0</v>
      </c>
      <c r="J16" s="211"/>
    </row>
    <row r="17" spans="1:10" ht="23.25" customHeight="1" x14ac:dyDescent="0.2">
      <c r="A17" s="144" t="s">
        <v>25</v>
      </c>
      <c r="B17" s="38" t="s">
        <v>25</v>
      </c>
      <c r="C17" s="62"/>
      <c r="D17" s="63"/>
      <c r="E17" s="209"/>
      <c r="F17" s="210"/>
      <c r="G17" s="209"/>
      <c r="H17" s="210"/>
      <c r="I17" s="209">
        <f>SUMIF(F55:F64,A17,I55:I64)</f>
        <v>0</v>
      </c>
      <c r="J17" s="211"/>
    </row>
    <row r="18" spans="1:10" ht="23.25" customHeight="1" x14ac:dyDescent="0.2">
      <c r="A18" s="144" t="s">
        <v>26</v>
      </c>
      <c r="B18" s="38" t="s">
        <v>26</v>
      </c>
      <c r="C18" s="62"/>
      <c r="D18" s="63"/>
      <c r="E18" s="209"/>
      <c r="F18" s="210"/>
      <c r="G18" s="209"/>
      <c r="H18" s="210"/>
      <c r="I18" s="209">
        <f>SUMIF(F55:F64,A18,I55:I64)</f>
        <v>0</v>
      </c>
      <c r="J18" s="211"/>
    </row>
    <row r="19" spans="1:10" ht="23.25" customHeight="1" x14ac:dyDescent="0.2">
      <c r="A19" s="144" t="s">
        <v>81</v>
      </c>
      <c r="B19" s="38" t="s">
        <v>27</v>
      </c>
      <c r="C19" s="62"/>
      <c r="D19" s="63"/>
      <c r="E19" s="209"/>
      <c r="F19" s="210"/>
      <c r="G19" s="209"/>
      <c r="H19" s="210"/>
      <c r="I19" s="209">
        <f>SUMIF(F55:F64,A19,I55:I64)</f>
        <v>0</v>
      </c>
      <c r="J19" s="211"/>
    </row>
    <row r="20" spans="1:10" ht="23.25" customHeight="1" x14ac:dyDescent="0.2">
      <c r="A20" s="144" t="s">
        <v>82</v>
      </c>
      <c r="B20" s="38" t="s">
        <v>28</v>
      </c>
      <c r="C20" s="62"/>
      <c r="D20" s="63"/>
      <c r="E20" s="209"/>
      <c r="F20" s="210"/>
      <c r="G20" s="209"/>
      <c r="H20" s="210"/>
      <c r="I20" s="209">
        <f>SUMIF(F55:F64,A20,I55:I64)</f>
        <v>0</v>
      </c>
      <c r="J20" s="211"/>
    </row>
    <row r="21" spans="1:10" ht="23.25" customHeight="1" x14ac:dyDescent="0.2">
      <c r="A21" s="2"/>
      <c r="B21" s="48" t="s">
        <v>29</v>
      </c>
      <c r="C21" s="64"/>
      <c r="D21" s="65"/>
      <c r="E21" s="222"/>
      <c r="F21" s="223"/>
      <c r="G21" s="222"/>
      <c r="H21" s="223"/>
      <c r="I21" s="222">
        <f>SUM(I16:J20)</f>
        <v>0</v>
      </c>
      <c r="J21" s="240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238">
        <f>ZakladDPHSniVypocet</f>
        <v>0</v>
      </c>
      <c r="H23" s="239"/>
      <c r="I23" s="239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236">
        <f>I23*E23/100</f>
        <v>0</v>
      </c>
      <c r="H24" s="237"/>
      <c r="I24" s="237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38">
        <f>ZakladDPHZaklVypocet</f>
        <v>0</v>
      </c>
      <c r="H25" s="239"/>
      <c r="I25" s="239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06">
        <f>I25*E25/100</f>
        <v>0</v>
      </c>
      <c r="H26" s="207"/>
      <c r="I26" s="207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08">
        <f>CenaCelkemBezDPH-(ZakladDPHSni+ZakladDPHZakl)</f>
        <v>0</v>
      </c>
      <c r="H27" s="208"/>
      <c r="I27" s="208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42">
        <f>A27</f>
        <v>0</v>
      </c>
      <c r="H28" s="242"/>
      <c r="I28" s="242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41">
        <f>ZakladDPHSni+DPHSni+ZakladDPHZakl+DPHZakl+Zaokrouhleni</f>
        <v>0</v>
      </c>
      <c r="H29" s="241"/>
      <c r="I29" s="241"/>
      <c r="J29" s="12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43" t="s">
        <v>43</v>
      </c>
      <c r="E34" s="244"/>
      <c r="G34" s="245"/>
      <c r="H34" s="246"/>
      <c r="I34" s="246"/>
      <c r="J34" s="25"/>
    </row>
    <row r="35" spans="1:10" ht="12.75" customHeight="1" x14ac:dyDescent="0.2">
      <c r="A35" s="2"/>
      <c r="B35" s="2"/>
      <c r="D35" s="235" t="s">
        <v>2</v>
      </c>
      <c r="E35" s="23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10" ht="25.5" hidden="1" customHeight="1" x14ac:dyDescent="0.2">
      <c r="A39" s="89">
        <v>1</v>
      </c>
      <c r="B39" s="100" t="s">
        <v>47</v>
      </c>
      <c r="C39" s="247"/>
      <c r="D39" s="247"/>
      <c r="E39" s="247"/>
      <c r="F39" s="101">
        <f>'01 01 Pol'!AE125+'01 02 Pol'!AE21</f>
        <v>0</v>
      </c>
      <c r="G39" s="102">
        <f>'01 01 Pol'!AF125+'01 02 Pol'!AF21</f>
        <v>0</v>
      </c>
      <c r="H39" s="103"/>
      <c r="I39" s="104">
        <f>F39+G39+H39</f>
        <v>0</v>
      </c>
      <c r="J39" s="105" t="str">
        <f>IF(CenaCelkemVypocet=0,"",I39/CenaCelkemVypocet*100)</f>
        <v/>
      </c>
    </row>
    <row r="40" spans="1:10" ht="25.5" customHeight="1" x14ac:dyDescent="0.2">
      <c r="A40" s="89">
        <v>2</v>
      </c>
      <c r="B40" s="106"/>
      <c r="C40" s="248" t="s">
        <v>48</v>
      </c>
      <c r="D40" s="248"/>
      <c r="E40" s="248"/>
      <c r="F40" s="107"/>
      <c r="G40" s="108"/>
      <c r="H40" s="108"/>
      <c r="I40" s="109"/>
      <c r="J40" s="110"/>
    </row>
    <row r="41" spans="1:10" ht="25.5" customHeight="1" x14ac:dyDescent="0.2">
      <c r="A41" s="89">
        <v>2</v>
      </c>
      <c r="B41" s="106" t="s">
        <v>49</v>
      </c>
      <c r="C41" s="248" t="s">
        <v>50</v>
      </c>
      <c r="D41" s="248"/>
      <c r="E41" s="248"/>
      <c r="F41" s="107">
        <f>'01 01 Pol'!AE125+'01 02 Pol'!AE21</f>
        <v>0</v>
      </c>
      <c r="G41" s="108">
        <f>'01 01 Pol'!AF125+'01 02 Pol'!AF21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customHeight="1" x14ac:dyDescent="0.2">
      <c r="A42" s="89">
        <v>3</v>
      </c>
      <c r="B42" s="111" t="s">
        <v>49</v>
      </c>
      <c r="C42" s="247" t="s">
        <v>50</v>
      </c>
      <c r="D42" s="247"/>
      <c r="E42" s="247"/>
      <c r="F42" s="112">
        <f>'01 01 Pol'!AE125</f>
        <v>0</v>
      </c>
      <c r="G42" s="103">
        <f>'01 01 Pol'!AF125</f>
        <v>0</v>
      </c>
      <c r="H42" s="103"/>
      <c r="I42" s="104">
        <f>F42+G42+H42</f>
        <v>0</v>
      </c>
      <c r="J42" s="105" t="str">
        <f>IF(CenaCelkemVypocet=0,"",I42/CenaCelkemVypocet*100)</f>
        <v/>
      </c>
    </row>
    <row r="43" spans="1:10" ht="25.5" customHeight="1" x14ac:dyDescent="0.2">
      <c r="A43" s="89">
        <v>3</v>
      </c>
      <c r="B43" s="111" t="s">
        <v>51</v>
      </c>
      <c r="C43" s="247" t="s">
        <v>52</v>
      </c>
      <c r="D43" s="247"/>
      <c r="E43" s="247"/>
      <c r="F43" s="112">
        <f>'01 02 Pol'!AE21</f>
        <v>0</v>
      </c>
      <c r="G43" s="103">
        <f>'01 02 Pol'!AF21</f>
        <v>0</v>
      </c>
      <c r="H43" s="103"/>
      <c r="I43" s="104">
        <f>F43+G43+H43</f>
        <v>0</v>
      </c>
      <c r="J43" s="105" t="str">
        <f>IF(CenaCelkemVypocet=0,"",I43/CenaCelkemVypocet*100)</f>
        <v/>
      </c>
    </row>
    <row r="44" spans="1:10" ht="25.5" customHeight="1" x14ac:dyDescent="0.2">
      <c r="A44" s="89"/>
      <c r="B44" s="249" t="s">
        <v>53</v>
      </c>
      <c r="C44" s="250"/>
      <c r="D44" s="250"/>
      <c r="E44" s="250"/>
      <c r="F44" s="113">
        <f>SUMIF(A39:A43,"=1",F39:F43)</f>
        <v>0</v>
      </c>
      <c r="G44" s="114">
        <f>SUMIF(A39:A43,"=1",G39:G43)</f>
        <v>0</v>
      </c>
      <c r="H44" s="114">
        <f>SUMIF(A39:A43,"=1",H39:H43)</f>
        <v>0</v>
      </c>
      <c r="I44" s="115">
        <f>SUMIF(A39:A43,"=1",I39:I43)</f>
        <v>0</v>
      </c>
      <c r="J44" s="116">
        <f>SUMIF(A39:A43,"=1",J39:J43)</f>
        <v>0</v>
      </c>
    </row>
    <row r="46" spans="1:10" x14ac:dyDescent="0.2">
      <c r="A46" t="s">
        <v>55</v>
      </c>
      <c r="B46" t="s">
        <v>56</v>
      </c>
    </row>
    <row r="47" spans="1:10" x14ac:dyDescent="0.2">
      <c r="A47" t="s">
        <v>57</v>
      </c>
      <c r="B47" t="s">
        <v>58</v>
      </c>
    </row>
    <row r="48" spans="1:10" x14ac:dyDescent="0.2">
      <c r="A48" t="s">
        <v>59</v>
      </c>
      <c r="B48" t="s">
        <v>60</v>
      </c>
    </row>
    <row r="49" spans="1:10" x14ac:dyDescent="0.2">
      <c r="A49" t="s">
        <v>59</v>
      </c>
      <c r="B49" t="s">
        <v>61</v>
      </c>
    </row>
    <row r="52" spans="1:10" ht="15.75" x14ac:dyDescent="0.25">
      <c r="B52" s="125" t="s">
        <v>62</v>
      </c>
    </row>
    <row r="54" spans="1:10" ht="25.5" customHeight="1" x14ac:dyDescent="0.2">
      <c r="A54" s="127"/>
      <c r="B54" s="130" t="s">
        <v>17</v>
      </c>
      <c r="C54" s="130" t="s">
        <v>5</v>
      </c>
      <c r="D54" s="131"/>
      <c r="E54" s="131"/>
      <c r="F54" s="132" t="s">
        <v>63</v>
      </c>
      <c r="G54" s="132"/>
      <c r="H54" s="132"/>
      <c r="I54" s="132" t="s">
        <v>29</v>
      </c>
      <c r="J54" s="132" t="s">
        <v>0</v>
      </c>
    </row>
    <row r="55" spans="1:10" ht="36.75" customHeight="1" x14ac:dyDescent="0.2">
      <c r="A55" s="128"/>
      <c r="B55" s="133" t="s">
        <v>64</v>
      </c>
      <c r="C55" s="251" t="s">
        <v>65</v>
      </c>
      <c r="D55" s="252"/>
      <c r="E55" s="252"/>
      <c r="F55" s="140" t="s">
        <v>24</v>
      </c>
      <c r="G55" s="141"/>
      <c r="H55" s="141"/>
      <c r="I55" s="141">
        <f>'01 01 Pol'!G8</f>
        <v>0</v>
      </c>
      <c r="J55" s="137" t="str">
        <f>IF(I65=0,"",I55/I65*100)</f>
        <v/>
      </c>
    </row>
    <row r="56" spans="1:10" ht="36.75" customHeight="1" x14ac:dyDescent="0.2">
      <c r="A56" s="128"/>
      <c r="B56" s="133" t="s">
        <v>66</v>
      </c>
      <c r="C56" s="251" t="s">
        <v>67</v>
      </c>
      <c r="D56" s="252"/>
      <c r="E56" s="252"/>
      <c r="F56" s="140" t="s">
        <v>24</v>
      </c>
      <c r="G56" s="141"/>
      <c r="H56" s="141"/>
      <c r="I56" s="141">
        <f>'01 01 Pol'!G17</f>
        <v>0</v>
      </c>
      <c r="J56" s="137" t="str">
        <f>IF(I65=0,"",I56/I65*100)</f>
        <v/>
      </c>
    </row>
    <row r="57" spans="1:10" ht="36.75" customHeight="1" x14ac:dyDescent="0.2">
      <c r="A57" s="128"/>
      <c r="B57" s="133" t="s">
        <v>68</v>
      </c>
      <c r="C57" s="251" t="s">
        <v>69</v>
      </c>
      <c r="D57" s="252"/>
      <c r="E57" s="252"/>
      <c r="F57" s="140" t="s">
        <v>25</v>
      </c>
      <c r="G57" s="141"/>
      <c r="H57" s="141"/>
      <c r="I57" s="141">
        <f>'01 01 Pol'!G19</f>
        <v>0</v>
      </c>
      <c r="J57" s="137" t="str">
        <f>IF(I65=0,"",I57/I65*100)</f>
        <v/>
      </c>
    </row>
    <row r="58" spans="1:10" ht="36.75" customHeight="1" x14ac:dyDescent="0.2">
      <c r="A58" s="128"/>
      <c r="B58" s="133" t="s">
        <v>70</v>
      </c>
      <c r="C58" s="251" t="s">
        <v>71</v>
      </c>
      <c r="D58" s="252"/>
      <c r="E58" s="252"/>
      <c r="F58" s="140" t="s">
        <v>25</v>
      </c>
      <c r="G58" s="141"/>
      <c r="H58" s="141"/>
      <c r="I58" s="141">
        <f>'01 01 Pol'!G26</f>
        <v>0</v>
      </c>
      <c r="J58" s="137" t="str">
        <f>IF(I65=0,"",I58/I65*100)</f>
        <v/>
      </c>
    </row>
    <row r="59" spans="1:10" ht="36.75" customHeight="1" x14ac:dyDescent="0.2">
      <c r="A59" s="128"/>
      <c r="B59" s="133" t="s">
        <v>72</v>
      </c>
      <c r="C59" s="251" t="s">
        <v>73</v>
      </c>
      <c r="D59" s="252"/>
      <c r="E59" s="252"/>
      <c r="F59" s="140" t="s">
        <v>25</v>
      </c>
      <c r="G59" s="141"/>
      <c r="H59" s="141"/>
      <c r="I59" s="141">
        <f>'01 01 Pol'!G56</f>
        <v>0</v>
      </c>
      <c r="J59" s="137" t="str">
        <f>IF(I65=0,"",I59/I65*100)</f>
        <v/>
      </c>
    </row>
    <row r="60" spans="1:10" ht="36.75" customHeight="1" x14ac:dyDescent="0.2">
      <c r="A60" s="128"/>
      <c r="B60" s="133" t="s">
        <v>74</v>
      </c>
      <c r="C60" s="251" t="s">
        <v>75</v>
      </c>
      <c r="D60" s="252"/>
      <c r="E60" s="252"/>
      <c r="F60" s="140" t="s">
        <v>25</v>
      </c>
      <c r="G60" s="141"/>
      <c r="H60" s="141"/>
      <c r="I60" s="141">
        <f>'01 01 Pol'!G85</f>
        <v>0</v>
      </c>
      <c r="J60" s="137" t="str">
        <f>IF(I65=0,"",I60/I65*100)</f>
        <v/>
      </c>
    </row>
    <row r="61" spans="1:10" ht="36.75" customHeight="1" x14ac:dyDescent="0.2">
      <c r="A61" s="128"/>
      <c r="B61" s="133" t="s">
        <v>76</v>
      </c>
      <c r="C61" s="251" t="s">
        <v>77</v>
      </c>
      <c r="D61" s="252"/>
      <c r="E61" s="252"/>
      <c r="F61" s="140" t="s">
        <v>25</v>
      </c>
      <c r="G61" s="141"/>
      <c r="H61" s="141"/>
      <c r="I61" s="141">
        <f>'01 01 Pol'!G103</f>
        <v>0</v>
      </c>
      <c r="J61" s="137" t="str">
        <f>IF(I65=0,"",I61/I65*100)</f>
        <v/>
      </c>
    </row>
    <row r="62" spans="1:10" ht="36.75" customHeight="1" x14ac:dyDescent="0.2">
      <c r="A62" s="128"/>
      <c r="B62" s="133" t="s">
        <v>78</v>
      </c>
      <c r="C62" s="251" t="s">
        <v>79</v>
      </c>
      <c r="D62" s="252"/>
      <c r="E62" s="252"/>
      <c r="F62" s="140" t="s">
        <v>80</v>
      </c>
      <c r="G62" s="141"/>
      <c r="H62" s="141"/>
      <c r="I62" s="141">
        <f>'01 01 Pol'!G106</f>
        <v>0</v>
      </c>
      <c r="J62" s="137" t="str">
        <f>IF(I65=0,"",I62/I65*100)</f>
        <v/>
      </c>
    </row>
    <row r="63" spans="1:10" ht="36.75" customHeight="1" x14ac:dyDescent="0.2">
      <c r="A63" s="128"/>
      <c r="B63" s="133" t="s">
        <v>81</v>
      </c>
      <c r="C63" s="251" t="s">
        <v>27</v>
      </c>
      <c r="D63" s="252"/>
      <c r="E63" s="252"/>
      <c r="F63" s="140" t="s">
        <v>81</v>
      </c>
      <c r="G63" s="141"/>
      <c r="H63" s="141"/>
      <c r="I63" s="141">
        <f>'01 02 Pol'!G8</f>
        <v>0</v>
      </c>
      <c r="J63" s="137" t="str">
        <f>IF(I65=0,"",I63/I65*100)</f>
        <v/>
      </c>
    </row>
    <row r="64" spans="1:10" ht="36.75" customHeight="1" x14ac:dyDescent="0.2">
      <c r="A64" s="128"/>
      <c r="B64" s="133" t="s">
        <v>82</v>
      </c>
      <c r="C64" s="251" t="s">
        <v>28</v>
      </c>
      <c r="D64" s="252"/>
      <c r="E64" s="252"/>
      <c r="F64" s="140" t="s">
        <v>82</v>
      </c>
      <c r="G64" s="141"/>
      <c r="H64" s="141"/>
      <c r="I64" s="141">
        <f>'01 02 Pol'!G13</f>
        <v>0</v>
      </c>
      <c r="J64" s="137" t="str">
        <f>IF(I65=0,"",I64/I65*100)</f>
        <v/>
      </c>
    </row>
    <row r="65" spans="1:10" ht="25.5" customHeight="1" x14ac:dyDescent="0.2">
      <c r="A65" s="129"/>
      <c r="B65" s="134" t="s">
        <v>1</v>
      </c>
      <c r="C65" s="135"/>
      <c r="D65" s="136"/>
      <c r="E65" s="136"/>
      <c r="F65" s="142"/>
      <c r="G65" s="143"/>
      <c r="H65" s="143"/>
      <c r="I65" s="143">
        <f>SUM(I55:I64)</f>
        <v>0</v>
      </c>
      <c r="J65" s="138">
        <f>SUM(J55:J64)</f>
        <v>0</v>
      </c>
    </row>
    <row r="66" spans="1:10" x14ac:dyDescent="0.2">
      <c r="F66" s="88"/>
      <c r="G66" s="88"/>
      <c r="H66" s="88"/>
      <c r="I66" s="88"/>
      <c r="J66" s="139"/>
    </row>
    <row r="67" spans="1:10" x14ac:dyDescent="0.2">
      <c r="F67" s="88"/>
      <c r="G67" s="88"/>
      <c r="H67" s="88"/>
      <c r="I67" s="88"/>
      <c r="J67" s="139"/>
    </row>
    <row r="68" spans="1:10" x14ac:dyDescent="0.2">
      <c r="F68" s="88"/>
      <c r="G68" s="88"/>
      <c r="H68" s="88"/>
      <c r="I68" s="88"/>
      <c r="J68" s="139"/>
    </row>
  </sheetData>
  <sheetProtection algorithmName="SHA-512" hashValue="U85J7rgLE3czkbkyJIpUA/WIMIv/hHFAN1jbr3Y7bCOy+riVrJrCjdESttj10i6+SBC+upZJFJ76uGh+F4VG6Q==" saltValue="/Zi/VmcQU0dvUMm+0Aw+G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4:E64"/>
    <mergeCell ref="C59:E59"/>
    <mergeCell ref="C60:E60"/>
    <mergeCell ref="C61:E61"/>
    <mergeCell ref="C62:E62"/>
    <mergeCell ref="C63:E63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50" t="s">
        <v>7</v>
      </c>
      <c r="B2" s="49"/>
      <c r="C2" s="255"/>
      <c r="D2" s="255"/>
      <c r="E2" s="255"/>
      <c r="F2" s="255"/>
      <c r="G2" s="256"/>
    </row>
    <row r="3" spans="1:7" ht="24.95" customHeight="1" x14ac:dyDescent="0.2">
      <c r="A3" s="50" t="s">
        <v>8</v>
      </c>
      <c r="B3" s="49"/>
      <c r="C3" s="255"/>
      <c r="D3" s="255"/>
      <c r="E3" s="255"/>
      <c r="F3" s="255"/>
      <c r="G3" s="256"/>
    </row>
    <row r="4" spans="1:7" ht="24.95" customHeight="1" x14ac:dyDescent="0.2">
      <c r="A4" s="50" t="s">
        <v>9</v>
      </c>
      <c r="B4" s="49"/>
      <c r="C4" s="255"/>
      <c r="D4" s="255"/>
      <c r="E4" s="255"/>
      <c r="F4" s="255"/>
      <c r="G4" s="256"/>
    </row>
    <row r="5" spans="1:7" x14ac:dyDescent="0.2">
      <c r="B5" s="4"/>
      <c r="C5" s="5"/>
      <c r="D5" s="6"/>
    </row>
  </sheetData>
  <sheetProtection algorithmName="SHA-512" hashValue="NYLSJXcCgLp7EIDIuF3hK91HxgFekSXvRMpsId0kbQBF4xPO5fV9G1/KkseEcx1dzuUGlAPNraQo8q7gMI1YOQ==" saltValue="7l5d2PpdmsTlVJ9MtNSoe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309E5-E22A-41BA-9280-E2398F121079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S40" sqref="S40"/>
    </sheetView>
  </sheetViews>
  <sheetFormatPr defaultRowHeight="12.75" outlineLevelRow="3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9" t="s">
        <v>83</v>
      </c>
      <c r="B1" s="259"/>
      <c r="C1" s="259"/>
      <c r="D1" s="259"/>
      <c r="E1" s="259"/>
      <c r="F1" s="259"/>
      <c r="G1" s="259"/>
      <c r="AG1" t="s">
        <v>84</v>
      </c>
    </row>
    <row r="2" spans="1:60" ht="24.95" customHeight="1" x14ac:dyDescent="0.2">
      <c r="A2" s="50" t="s">
        <v>7</v>
      </c>
      <c r="B2" s="49" t="s">
        <v>44</v>
      </c>
      <c r="C2" s="260" t="s">
        <v>45</v>
      </c>
      <c r="D2" s="261"/>
      <c r="E2" s="261"/>
      <c r="F2" s="261"/>
      <c r="G2" s="262"/>
      <c r="AG2" t="s">
        <v>85</v>
      </c>
    </row>
    <row r="3" spans="1:60" ht="24.95" customHeight="1" x14ac:dyDescent="0.2">
      <c r="A3" s="50" t="s">
        <v>8</v>
      </c>
      <c r="B3" s="49" t="s">
        <v>49</v>
      </c>
      <c r="C3" s="260" t="s">
        <v>50</v>
      </c>
      <c r="D3" s="261"/>
      <c r="E3" s="261"/>
      <c r="F3" s="261"/>
      <c r="G3" s="262"/>
      <c r="AC3" s="126" t="s">
        <v>85</v>
      </c>
      <c r="AG3" t="s">
        <v>86</v>
      </c>
    </row>
    <row r="4" spans="1:60" ht="24.95" customHeight="1" x14ac:dyDescent="0.2">
      <c r="A4" s="145" t="s">
        <v>9</v>
      </c>
      <c r="B4" s="146" t="s">
        <v>49</v>
      </c>
      <c r="C4" s="263" t="s">
        <v>50</v>
      </c>
      <c r="D4" s="264"/>
      <c r="E4" s="264"/>
      <c r="F4" s="264"/>
      <c r="G4" s="265"/>
      <c r="AG4" t="s">
        <v>87</v>
      </c>
    </row>
    <row r="5" spans="1:60" x14ac:dyDescent="0.2">
      <c r="D5" s="10"/>
    </row>
    <row r="6" spans="1:60" ht="38.25" x14ac:dyDescent="0.2">
      <c r="A6" s="148" t="s">
        <v>88</v>
      </c>
      <c r="B6" s="150" t="s">
        <v>89</v>
      </c>
      <c r="C6" s="150" t="s">
        <v>90</v>
      </c>
      <c r="D6" s="149" t="s">
        <v>91</v>
      </c>
      <c r="E6" s="148" t="s">
        <v>92</v>
      </c>
      <c r="F6" s="147" t="s">
        <v>93</v>
      </c>
      <c r="G6" s="148" t="s">
        <v>29</v>
      </c>
      <c r="H6" s="151" t="s">
        <v>30</v>
      </c>
      <c r="I6" s="151" t="s">
        <v>94</v>
      </c>
      <c r="J6" s="151" t="s">
        <v>31</v>
      </c>
      <c r="K6" s="151" t="s">
        <v>95</v>
      </c>
      <c r="L6" s="151" t="s">
        <v>96</v>
      </c>
      <c r="M6" s="151" t="s">
        <v>97</v>
      </c>
      <c r="N6" s="151" t="s">
        <v>98</v>
      </c>
      <c r="O6" s="151" t="s">
        <v>99</v>
      </c>
      <c r="P6" s="151" t="s">
        <v>100</v>
      </c>
      <c r="Q6" s="151" t="s">
        <v>101</v>
      </c>
      <c r="R6" s="151" t="s">
        <v>102</v>
      </c>
      <c r="S6" s="151" t="s">
        <v>103</v>
      </c>
      <c r="T6" s="151" t="s">
        <v>104</v>
      </c>
      <c r="U6" s="151" t="s">
        <v>105</v>
      </c>
      <c r="V6" s="151" t="s">
        <v>106</v>
      </c>
      <c r="W6" s="151" t="s">
        <v>107</v>
      </c>
      <c r="X6" s="151" t="s">
        <v>108</v>
      </c>
      <c r="Y6" s="151" t="s">
        <v>109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3"/>
      <c r="O7" s="153"/>
      <c r="P7" s="153"/>
      <c r="Q7" s="153"/>
      <c r="R7" s="154"/>
      <c r="S7" s="154"/>
      <c r="T7" s="154"/>
      <c r="U7" s="154"/>
      <c r="V7" s="154"/>
      <c r="W7" s="154"/>
      <c r="X7" s="154"/>
      <c r="Y7" s="154"/>
    </row>
    <row r="8" spans="1:60" x14ac:dyDescent="0.2">
      <c r="A8" s="170" t="s">
        <v>110</v>
      </c>
      <c r="B8" s="171" t="s">
        <v>64</v>
      </c>
      <c r="C8" s="192" t="s">
        <v>65</v>
      </c>
      <c r="D8" s="172"/>
      <c r="E8" s="173"/>
      <c r="F8" s="174"/>
      <c r="G8" s="174">
        <f>SUMIF(AG9:AG16,"&lt;&gt;NOR",G9:G16)</f>
        <v>0</v>
      </c>
      <c r="H8" s="174"/>
      <c r="I8" s="174">
        <f>SUM(I9:I16)</f>
        <v>0</v>
      </c>
      <c r="J8" s="174"/>
      <c r="K8" s="174">
        <f>SUM(K9:K16)</f>
        <v>0</v>
      </c>
      <c r="L8" s="174"/>
      <c r="M8" s="174">
        <f>SUM(M9:M16)</f>
        <v>0</v>
      </c>
      <c r="N8" s="173"/>
      <c r="O8" s="173">
        <f>SUM(O9:O16)</f>
        <v>6.8800000000000008</v>
      </c>
      <c r="P8" s="173"/>
      <c r="Q8" s="173">
        <f>SUM(Q9:Q16)</f>
        <v>0</v>
      </c>
      <c r="R8" s="174"/>
      <c r="S8" s="174"/>
      <c r="T8" s="175"/>
      <c r="U8" s="169"/>
      <c r="V8" s="169">
        <f>SUM(V9:V16)</f>
        <v>83.9</v>
      </c>
      <c r="W8" s="169"/>
      <c r="X8" s="169"/>
      <c r="Y8" s="169"/>
      <c r="AG8" t="s">
        <v>111</v>
      </c>
    </row>
    <row r="9" spans="1:60" ht="22.5" outlineLevel="1" x14ac:dyDescent="0.2">
      <c r="A9" s="177">
        <v>1</v>
      </c>
      <c r="B9" s="178" t="s">
        <v>112</v>
      </c>
      <c r="C9" s="193" t="s">
        <v>113</v>
      </c>
      <c r="D9" s="179" t="s">
        <v>114</v>
      </c>
      <c r="E9" s="180">
        <v>319</v>
      </c>
      <c r="F9" s="181"/>
      <c r="G9" s="182">
        <f>ROUND(E9*F9,2)</f>
        <v>0</v>
      </c>
      <c r="H9" s="181"/>
      <c r="I9" s="182">
        <f>ROUND(E9*H9,2)</f>
        <v>0</v>
      </c>
      <c r="J9" s="181"/>
      <c r="K9" s="182">
        <f>ROUND(E9*J9,2)</f>
        <v>0</v>
      </c>
      <c r="L9" s="182">
        <v>21</v>
      </c>
      <c r="M9" s="182">
        <f>G9*(1+L9/100)</f>
        <v>0</v>
      </c>
      <c r="N9" s="180">
        <v>1.8380000000000001E-2</v>
      </c>
      <c r="O9" s="180">
        <f>ROUND(E9*N9,2)</f>
        <v>5.86</v>
      </c>
      <c r="P9" s="180">
        <v>0</v>
      </c>
      <c r="Q9" s="180">
        <f>ROUND(E9*P9,2)</f>
        <v>0</v>
      </c>
      <c r="R9" s="182" t="s">
        <v>115</v>
      </c>
      <c r="S9" s="182" t="s">
        <v>116</v>
      </c>
      <c r="T9" s="183" t="s">
        <v>116</v>
      </c>
      <c r="U9" s="163">
        <v>0.14399999999999999</v>
      </c>
      <c r="V9" s="163">
        <f>ROUND(E9*U9,2)</f>
        <v>45.94</v>
      </c>
      <c r="W9" s="163"/>
      <c r="X9" s="163" t="s">
        <v>117</v>
      </c>
      <c r="Y9" s="163" t="s">
        <v>118</v>
      </c>
      <c r="Z9" s="152"/>
      <c r="AA9" s="152"/>
      <c r="AB9" s="152"/>
      <c r="AC9" s="152"/>
      <c r="AD9" s="152"/>
      <c r="AE9" s="152"/>
      <c r="AF9" s="152"/>
      <c r="AG9" s="152" t="s">
        <v>119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2" x14ac:dyDescent="0.2">
      <c r="A10" s="159"/>
      <c r="B10" s="160"/>
      <c r="C10" s="257" t="s">
        <v>120</v>
      </c>
      <c r="D10" s="258"/>
      <c r="E10" s="258"/>
      <c r="F10" s="258"/>
      <c r="G10" s="258"/>
      <c r="H10" s="163"/>
      <c r="I10" s="163"/>
      <c r="J10" s="163"/>
      <c r="K10" s="163"/>
      <c r="L10" s="163"/>
      <c r="M10" s="163"/>
      <c r="N10" s="162"/>
      <c r="O10" s="162"/>
      <c r="P10" s="162"/>
      <c r="Q10" s="162"/>
      <c r="R10" s="163"/>
      <c r="S10" s="163"/>
      <c r="T10" s="163"/>
      <c r="U10" s="163"/>
      <c r="V10" s="163"/>
      <c r="W10" s="163"/>
      <c r="X10" s="163"/>
      <c r="Y10" s="163"/>
      <c r="Z10" s="152"/>
      <c r="AA10" s="152"/>
      <c r="AB10" s="152"/>
      <c r="AC10" s="152"/>
      <c r="AD10" s="152"/>
      <c r="AE10" s="152"/>
      <c r="AF10" s="152"/>
      <c r="AG10" s="152" t="s">
        <v>121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2" x14ac:dyDescent="0.2">
      <c r="A11" s="159"/>
      <c r="B11" s="160"/>
      <c r="C11" s="194" t="s">
        <v>122</v>
      </c>
      <c r="D11" s="165"/>
      <c r="E11" s="166">
        <v>319</v>
      </c>
      <c r="F11" s="163"/>
      <c r="G11" s="163"/>
      <c r="H11" s="163"/>
      <c r="I11" s="163"/>
      <c r="J11" s="163"/>
      <c r="K11" s="163"/>
      <c r="L11" s="163"/>
      <c r="M11" s="163"/>
      <c r="N11" s="162"/>
      <c r="O11" s="162"/>
      <c r="P11" s="162"/>
      <c r="Q11" s="162"/>
      <c r="R11" s="163"/>
      <c r="S11" s="163"/>
      <c r="T11" s="163"/>
      <c r="U11" s="163"/>
      <c r="V11" s="163"/>
      <c r="W11" s="163"/>
      <c r="X11" s="163"/>
      <c r="Y11" s="163"/>
      <c r="Z11" s="152"/>
      <c r="AA11" s="152"/>
      <c r="AB11" s="152"/>
      <c r="AC11" s="152"/>
      <c r="AD11" s="152"/>
      <c r="AE11" s="152"/>
      <c r="AF11" s="152"/>
      <c r="AG11" s="152" t="s">
        <v>123</v>
      </c>
      <c r="AH11" s="152">
        <v>0</v>
      </c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ht="22.5" outlineLevel="1" x14ac:dyDescent="0.2">
      <c r="A12" s="177">
        <v>2</v>
      </c>
      <c r="B12" s="178" t="s">
        <v>124</v>
      </c>
      <c r="C12" s="193" t="s">
        <v>125</v>
      </c>
      <c r="D12" s="179" t="s">
        <v>114</v>
      </c>
      <c r="E12" s="180">
        <v>638</v>
      </c>
      <c r="F12" s="181"/>
      <c r="G12" s="182">
        <f>ROUND(E12*F12,2)</f>
        <v>0</v>
      </c>
      <c r="H12" s="181"/>
      <c r="I12" s="182">
        <f>ROUND(E12*H12,2)</f>
        <v>0</v>
      </c>
      <c r="J12" s="181"/>
      <c r="K12" s="182">
        <f>ROUND(E12*J12,2)</f>
        <v>0</v>
      </c>
      <c r="L12" s="182">
        <v>21</v>
      </c>
      <c r="M12" s="182">
        <f>G12*(1+L12/100)</f>
        <v>0</v>
      </c>
      <c r="N12" s="180">
        <v>1.6000000000000001E-3</v>
      </c>
      <c r="O12" s="180">
        <f>ROUND(E12*N12,2)</f>
        <v>1.02</v>
      </c>
      <c r="P12" s="180">
        <v>0</v>
      </c>
      <c r="Q12" s="180">
        <f>ROUND(E12*P12,2)</f>
        <v>0</v>
      </c>
      <c r="R12" s="182" t="s">
        <v>115</v>
      </c>
      <c r="S12" s="182" t="s">
        <v>116</v>
      </c>
      <c r="T12" s="183" t="s">
        <v>116</v>
      </c>
      <c r="U12" s="163">
        <v>6.0000000000000001E-3</v>
      </c>
      <c r="V12" s="163">
        <f>ROUND(E12*U12,2)</f>
        <v>3.83</v>
      </c>
      <c r="W12" s="163"/>
      <c r="X12" s="163" t="s">
        <v>117</v>
      </c>
      <c r="Y12" s="163" t="s">
        <v>118</v>
      </c>
      <c r="Z12" s="152"/>
      <c r="AA12" s="152"/>
      <c r="AB12" s="152"/>
      <c r="AC12" s="152"/>
      <c r="AD12" s="152"/>
      <c r="AE12" s="152"/>
      <c r="AF12" s="152"/>
      <c r="AG12" s="152" t="s">
        <v>119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2" x14ac:dyDescent="0.2">
      <c r="A13" s="159"/>
      <c r="B13" s="160"/>
      <c r="C13" s="257" t="s">
        <v>120</v>
      </c>
      <c r="D13" s="258"/>
      <c r="E13" s="258"/>
      <c r="F13" s="258"/>
      <c r="G13" s="258"/>
      <c r="H13" s="163"/>
      <c r="I13" s="163"/>
      <c r="J13" s="163"/>
      <c r="K13" s="163"/>
      <c r="L13" s="163"/>
      <c r="M13" s="163"/>
      <c r="N13" s="162"/>
      <c r="O13" s="162"/>
      <c r="P13" s="162"/>
      <c r="Q13" s="162"/>
      <c r="R13" s="163"/>
      <c r="S13" s="163"/>
      <c r="T13" s="163"/>
      <c r="U13" s="163"/>
      <c r="V13" s="163"/>
      <c r="W13" s="163"/>
      <c r="X13" s="163"/>
      <c r="Y13" s="163"/>
      <c r="Z13" s="152"/>
      <c r="AA13" s="152"/>
      <c r="AB13" s="152"/>
      <c r="AC13" s="152"/>
      <c r="AD13" s="152"/>
      <c r="AE13" s="152"/>
      <c r="AF13" s="152"/>
      <c r="AG13" s="152" t="s">
        <v>121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2" x14ac:dyDescent="0.2">
      <c r="A14" s="159"/>
      <c r="B14" s="160"/>
      <c r="C14" s="194" t="s">
        <v>126</v>
      </c>
      <c r="D14" s="165"/>
      <c r="E14" s="166">
        <v>638</v>
      </c>
      <c r="F14" s="163"/>
      <c r="G14" s="163"/>
      <c r="H14" s="163"/>
      <c r="I14" s="163"/>
      <c r="J14" s="163"/>
      <c r="K14" s="163"/>
      <c r="L14" s="163"/>
      <c r="M14" s="163"/>
      <c r="N14" s="162"/>
      <c r="O14" s="162"/>
      <c r="P14" s="162"/>
      <c r="Q14" s="162"/>
      <c r="R14" s="163"/>
      <c r="S14" s="163"/>
      <c r="T14" s="163"/>
      <c r="U14" s="163"/>
      <c r="V14" s="163"/>
      <c r="W14" s="163"/>
      <c r="X14" s="163"/>
      <c r="Y14" s="163"/>
      <c r="Z14" s="152"/>
      <c r="AA14" s="152"/>
      <c r="AB14" s="152"/>
      <c r="AC14" s="152"/>
      <c r="AD14" s="152"/>
      <c r="AE14" s="152"/>
      <c r="AF14" s="152"/>
      <c r="AG14" s="152" t="s">
        <v>123</v>
      </c>
      <c r="AH14" s="152">
        <v>0</v>
      </c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7">
        <v>3</v>
      </c>
      <c r="B15" s="178" t="s">
        <v>127</v>
      </c>
      <c r="C15" s="193" t="s">
        <v>128</v>
      </c>
      <c r="D15" s="179" t="s">
        <v>114</v>
      </c>
      <c r="E15" s="180">
        <v>319</v>
      </c>
      <c r="F15" s="181"/>
      <c r="G15" s="182">
        <f>ROUND(E15*F15,2)</f>
        <v>0</v>
      </c>
      <c r="H15" s="181"/>
      <c r="I15" s="182">
        <f>ROUND(E15*H15,2)</f>
        <v>0</v>
      </c>
      <c r="J15" s="181"/>
      <c r="K15" s="182">
        <f>ROUND(E15*J15,2)</f>
        <v>0</v>
      </c>
      <c r="L15" s="182">
        <v>21</v>
      </c>
      <c r="M15" s="182">
        <f>G15*(1+L15/100)</f>
        <v>0</v>
      </c>
      <c r="N15" s="180">
        <v>0</v>
      </c>
      <c r="O15" s="180">
        <f>ROUND(E15*N15,2)</f>
        <v>0</v>
      </c>
      <c r="P15" s="180">
        <v>0</v>
      </c>
      <c r="Q15" s="180">
        <f>ROUND(E15*P15,2)</f>
        <v>0</v>
      </c>
      <c r="R15" s="182" t="s">
        <v>115</v>
      </c>
      <c r="S15" s="182" t="s">
        <v>116</v>
      </c>
      <c r="T15" s="183" t="s">
        <v>116</v>
      </c>
      <c r="U15" s="163">
        <v>0.107</v>
      </c>
      <c r="V15" s="163">
        <f>ROUND(E15*U15,2)</f>
        <v>34.130000000000003</v>
      </c>
      <c r="W15" s="163"/>
      <c r="X15" s="163" t="s">
        <v>117</v>
      </c>
      <c r="Y15" s="163" t="s">
        <v>118</v>
      </c>
      <c r="Z15" s="152"/>
      <c r="AA15" s="152"/>
      <c r="AB15" s="152"/>
      <c r="AC15" s="152"/>
      <c r="AD15" s="152"/>
      <c r="AE15" s="152"/>
      <c r="AF15" s="152"/>
      <c r="AG15" s="152" t="s">
        <v>119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2" x14ac:dyDescent="0.2">
      <c r="A16" s="159"/>
      <c r="B16" s="160"/>
      <c r="C16" s="194" t="s">
        <v>122</v>
      </c>
      <c r="D16" s="165"/>
      <c r="E16" s="166">
        <v>319</v>
      </c>
      <c r="F16" s="163"/>
      <c r="G16" s="163"/>
      <c r="H16" s="163"/>
      <c r="I16" s="163"/>
      <c r="J16" s="163"/>
      <c r="K16" s="163"/>
      <c r="L16" s="163"/>
      <c r="M16" s="163"/>
      <c r="N16" s="162"/>
      <c r="O16" s="162"/>
      <c r="P16" s="162"/>
      <c r="Q16" s="162"/>
      <c r="R16" s="163"/>
      <c r="S16" s="163"/>
      <c r="T16" s="163"/>
      <c r="U16" s="163"/>
      <c r="V16" s="163"/>
      <c r="W16" s="163"/>
      <c r="X16" s="163"/>
      <c r="Y16" s="163"/>
      <c r="Z16" s="152"/>
      <c r="AA16" s="152"/>
      <c r="AB16" s="152"/>
      <c r="AC16" s="152"/>
      <c r="AD16" s="152"/>
      <c r="AE16" s="152"/>
      <c r="AF16" s="152"/>
      <c r="AG16" s="152" t="s">
        <v>123</v>
      </c>
      <c r="AH16" s="152">
        <v>0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x14ac:dyDescent="0.2">
      <c r="A17" s="170" t="s">
        <v>110</v>
      </c>
      <c r="B17" s="171" t="s">
        <v>66</v>
      </c>
      <c r="C17" s="192" t="s">
        <v>67</v>
      </c>
      <c r="D17" s="172"/>
      <c r="E17" s="173"/>
      <c r="F17" s="174"/>
      <c r="G17" s="174">
        <f>SUMIF(AG18:AG18,"&lt;&gt;NOR",G18:G18)</f>
        <v>0</v>
      </c>
      <c r="H17" s="174"/>
      <c r="I17" s="174">
        <f>SUM(I18:I18)</f>
        <v>0</v>
      </c>
      <c r="J17" s="174"/>
      <c r="K17" s="174">
        <f>SUM(K18:K18)</f>
        <v>0</v>
      </c>
      <c r="L17" s="174"/>
      <c r="M17" s="174">
        <f>SUM(M18:M18)</f>
        <v>0</v>
      </c>
      <c r="N17" s="173"/>
      <c r="O17" s="173">
        <f>SUM(O18:O18)</f>
        <v>0</v>
      </c>
      <c r="P17" s="173"/>
      <c r="Q17" s="173">
        <f>SUM(Q18:Q18)</f>
        <v>0</v>
      </c>
      <c r="R17" s="174"/>
      <c r="S17" s="174"/>
      <c r="T17" s="175"/>
      <c r="U17" s="169"/>
      <c r="V17" s="169">
        <f>SUM(V18:V18)</f>
        <v>50.58</v>
      </c>
      <c r="W17" s="169"/>
      <c r="X17" s="169"/>
      <c r="Y17" s="169"/>
      <c r="AG17" t="s">
        <v>111</v>
      </c>
    </row>
    <row r="18" spans="1:60" outlineLevel="1" x14ac:dyDescent="0.2">
      <c r="A18" s="184">
        <v>4</v>
      </c>
      <c r="B18" s="185" t="s">
        <v>129</v>
      </c>
      <c r="C18" s="195" t="s">
        <v>130</v>
      </c>
      <c r="D18" s="186" t="s">
        <v>131</v>
      </c>
      <c r="E18" s="187">
        <v>6.8840199999999996</v>
      </c>
      <c r="F18" s="188"/>
      <c r="G18" s="189">
        <f>ROUND(E18*F18,2)</f>
        <v>0</v>
      </c>
      <c r="H18" s="188"/>
      <c r="I18" s="189">
        <f>ROUND(E18*H18,2)</f>
        <v>0</v>
      </c>
      <c r="J18" s="188"/>
      <c r="K18" s="189">
        <f>ROUND(E18*J18,2)</f>
        <v>0</v>
      </c>
      <c r="L18" s="189">
        <v>21</v>
      </c>
      <c r="M18" s="189">
        <f>G18*(1+L18/100)</f>
        <v>0</v>
      </c>
      <c r="N18" s="187">
        <v>0</v>
      </c>
      <c r="O18" s="187">
        <f>ROUND(E18*N18,2)</f>
        <v>0</v>
      </c>
      <c r="P18" s="187">
        <v>0</v>
      </c>
      <c r="Q18" s="187">
        <f>ROUND(E18*P18,2)</f>
        <v>0</v>
      </c>
      <c r="R18" s="189" t="s">
        <v>115</v>
      </c>
      <c r="S18" s="189" t="s">
        <v>116</v>
      </c>
      <c r="T18" s="190" t="s">
        <v>116</v>
      </c>
      <c r="U18" s="163">
        <v>7.3479999999999999</v>
      </c>
      <c r="V18" s="163">
        <f>ROUND(E18*U18,2)</f>
        <v>50.58</v>
      </c>
      <c r="W18" s="163"/>
      <c r="X18" s="163" t="s">
        <v>132</v>
      </c>
      <c r="Y18" s="163" t="s">
        <v>118</v>
      </c>
      <c r="Z18" s="152"/>
      <c r="AA18" s="152"/>
      <c r="AB18" s="152"/>
      <c r="AC18" s="152"/>
      <c r="AD18" s="152"/>
      <c r="AE18" s="152"/>
      <c r="AF18" s="152"/>
      <c r="AG18" s="152" t="s">
        <v>133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x14ac:dyDescent="0.2">
      <c r="A19" s="170" t="s">
        <v>110</v>
      </c>
      <c r="B19" s="171" t="s">
        <v>68</v>
      </c>
      <c r="C19" s="192" t="s">
        <v>69</v>
      </c>
      <c r="D19" s="172"/>
      <c r="E19" s="173"/>
      <c r="F19" s="174"/>
      <c r="G19" s="174">
        <f>SUMIF(AG20:AG25,"&lt;&gt;NOR",G20:G25)</f>
        <v>0</v>
      </c>
      <c r="H19" s="174"/>
      <c r="I19" s="174">
        <f>SUM(I20:I25)</f>
        <v>0</v>
      </c>
      <c r="J19" s="174"/>
      <c r="K19" s="174">
        <f>SUM(K20:K25)</f>
        <v>0</v>
      </c>
      <c r="L19" s="174"/>
      <c r="M19" s="174">
        <f>SUM(M20:M25)</f>
        <v>0</v>
      </c>
      <c r="N19" s="173"/>
      <c r="O19" s="173">
        <f>SUM(O20:O25)</f>
        <v>0</v>
      </c>
      <c r="P19" s="173"/>
      <c r="Q19" s="173">
        <f>SUM(Q20:Q25)</f>
        <v>1.48</v>
      </c>
      <c r="R19" s="174"/>
      <c r="S19" s="174"/>
      <c r="T19" s="175"/>
      <c r="U19" s="169"/>
      <c r="V19" s="169">
        <f>SUM(V20:V25)</f>
        <v>13.229999999999999</v>
      </c>
      <c r="W19" s="169"/>
      <c r="X19" s="169"/>
      <c r="Y19" s="169"/>
      <c r="AG19" t="s">
        <v>111</v>
      </c>
    </row>
    <row r="20" spans="1:60" ht="22.5" outlineLevel="1" x14ac:dyDescent="0.2">
      <c r="A20" s="177">
        <v>5</v>
      </c>
      <c r="B20" s="178" t="s">
        <v>134</v>
      </c>
      <c r="C20" s="193" t="s">
        <v>135</v>
      </c>
      <c r="D20" s="179" t="s">
        <v>114</v>
      </c>
      <c r="E20" s="180">
        <v>247.28</v>
      </c>
      <c r="F20" s="181"/>
      <c r="G20" s="182">
        <f>ROUND(E20*F20,2)</f>
        <v>0</v>
      </c>
      <c r="H20" s="181"/>
      <c r="I20" s="182">
        <f>ROUND(E20*H20,2)</f>
        <v>0</v>
      </c>
      <c r="J20" s="181"/>
      <c r="K20" s="182">
        <f>ROUND(E20*J20,2)</f>
        <v>0</v>
      </c>
      <c r="L20" s="182">
        <v>21</v>
      </c>
      <c r="M20" s="182">
        <f>G20*(1+L20/100)</f>
        <v>0</v>
      </c>
      <c r="N20" s="180">
        <v>0</v>
      </c>
      <c r="O20" s="180">
        <f>ROUND(E20*N20,2)</f>
        <v>0</v>
      </c>
      <c r="P20" s="180">
        <v>6.0000000000000001E-3</v>
      </c>
      <c r="Q20" s="180">
        <f>ROUND(E20*P20,2)</f>
        <v>1.48</v>
      </c>
      <c r="R20" s="182" t="s">
        <v>136</v>
      </c>
      <c r="S20" s="182" t="s">
        <v>116</v>
      </c>
      <c r="T20" s="183" t="s">
        <v>116</v>
      </c>
      <c r="U20" s="163">
        <v>0.05</v>
      </c>
      <c r="V20" s="163">
        <f>ROUND(E20*U20,2)</f>
        <v>12.36</v>
      </c>
      <c r="W20" s="163"/>
      <c r="X20" s="163" t="s">
        <v>117</v>
      </c>
      <c r="Y20" s="163" t="s">
        <v>118</v>
      </c>
      <c r="Z20" s="152"/>
      <c r="AA20" s="152"/>
      <c r="AB20" s="152"/>
      <c r="AC20" s="152"/>
      <c r="AD20" s="152"/>
      <c r="AE20" s="152"/>
      <c r="AF20" s="152"/>
      <c r="AG20" s="152" t="s">
        <v>119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2" x14ac:dyDescent="0.2">
      <c r="A21" s="159"/>
      <c r="B21" s="160"/>
      <c r="C21" s="194" t="s">
        <v>137</v>
      </c>
      <c r="D21" s="165"/>
      <c r="E21" s="166">
        <v>247.28</v>
      </c>
      <c r="F21" s="163"/>
      <c r="G21" s="163"/>
      <c r="H21" s="163"/>
      <c r="I21" s="163"/>
      <c r="J21" s="163"/>
      <c r="K21" s="163"/>
      <c r="L21" s="163"/>
      <c r="M21" s="163"/>
      <c r="N21" s="162"/>
      <c r="O21" s="162"/>
      <c r="P21" s="162"/>
      <c r="Q21" s="162"/>
      <c r="R21" s="163"/>
      <c r="S21" s="163"/>
      <c r="T21" s="163"/>
      <c r="U21" s="163"/>
      <c r="V21" s="163"/>
      <c r="W21" s="163"/>
      <c r="X21" s="163"/>
      <c r="Y21" s="163"/>
      <c r="Z21" s="152"/>
      <c r="AA21" s="152"/>
      <c r="AB21" s="152"/>
      <c r="AC21" s="152"/>
      <c r="AD21" s="152"/>
      <c r="AE21" s="152"/>
      <c r="AF21" s="152"/>
      <c r="AG21" s="152" t="s">
        <v>123</v>
      </c>
      <c r="AH21" s="152">
        <v>0</v>
      </c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ht="22.5" outlineLevel="1" x14ac:dyDescent="0.2">
      <c r="A22" s="177">
        <v>6</v>
      </c>
      <c r="B22" s="178" t="s">
        <v>138</v>
      </c>
      <c r="C22" s="193" t="s">
        <v>139</v>
      </c>
      <c r="D22" s="179" t="s">
        <v>114</v>
      </c>
      <c r="E22" s="180">
        <v>97.18</v>
      </c>
      <c r="F22" s="181"/>
      <c r="G22" s="182">
        <f>ROUND(E22*F22,2)</f>
        <v>0</v>
      </c>
      <c r="H22" s="181"/>
      <c r="I22" s="182">
        <f>ROUND(E22*H22,2)</f>
        <v>0</v>
      </c>
      <c r="J22" s="181"/>
      <c r="K22" s="182">
        <f>ROUND(E22*J22,2)</f>
        <v>0</v>
      </c>
      <c r="L22" s="182">
        <v>21</v>
      </c>
      <c r="M22" s="182">
        <f>G22*(1+L22/100)</f>
        <v>0</v>
      </c>
      <c r="N22" s="180">
        <v>0</v>
      </c>
      <c r="O22" s="180">
        <f>ROUND(E22*N22,2)</f>
        <v>0</v>
      </c>
      <c r="P22" s="180">
        <v>0</v>
      </c>
      <c r="Q22" s="180">
        <f>ROUND(E22*P22,2)</f>
        <v>0</v>
      </c>
      <c r="R22" s="182" t="s">
        <v>136</v>
      </c>
      <c r="S22" s="182" t="s">
        <v>116</v>
      </c>
      <c r="T22" s="183" t="s">
        <v>116</v>
      </c>
      <c r="U22" s="163">
        <v>8.9999999999999993E-3</v>
      </c>
      <c r="V22" s="163">
        <f>ROUND(E22*U22,2)</f>
        <v>0.87</v>
      </c>
      <c r="W22" s="163"/>
      <c r="X22" s="163" t="s">
        <v>117</v>
      </c>
      <c r="Y22" s="163" t="s">
        <v>118</v>
      </c>
      <c r="Z22" s="152"/>
      <c r="AA22" s="152"/>
      <c r="AB22" s="152"/>
      <c r="AC22" s="152"/>
      <c r="AD22" s="152"/>
      <c r="AE22" s="152"/>
      <c r="AF22" s="152"/>
      <c r="AG22" s="152" t="s">
        <v>119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2" x14ac:dyDescent="0.2">
      <c r="A23" s="159"/>
      <c r="B23" s="160"/>
      <c r="C23" s="194" t="s">
        <v>140</v>
      </c>
      <c r="D23" s="165"/>
      <c r="E23" s="166">
        <v>97.18</v>
      </c>
      <c r="F23" s="163"/>
      <c r="G23" s="163"/>
      <c r="H23" s="163"/>
      <c r="I23" s="163"/>
      <c r="J23" s="163"/>
      <c r="K23" s="163"/>
      <c r="L23" s="163"/>
      <c r="M23" s="163"/>
      <c r="N23" s="162"/>
      <c r="O23" s="162"/>
      <c r="P23" s="162"/>
      <c r="Q23" s="162"/>
      <c r="R23" s="163"/>
      <c r="S23" s="163"/>
      <c r="T23" s="163"/>
      <c r="U23" s="163"/>
      <c r="V23" s="163"/>
      <c r="W23" s="163"/>
      <c r="X23" s="163"/>
      <c r="Y23" s="163"/>
      <c r="Z23" s="152"/>
      <c r="AA23" s="152"/>
      <c r="AB23" s="152"/>
      <c r="AC23" s="152"/>
      <c r="AD23" s="152"/>
      <c r="AE23" s="152"/>
      <c r="AF23" s="152"/>
      <c r="AG23" s="152" t="s">
        <v>123</v>
      </c>
      <c r="AH23" s="152">
        <v>0</v>
      </c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9">
        <v>7</v>
      </c>
      <c r="B24" s="160" t="s">
        <v>141</v>
      </c>
      <c r="C24" s="196" t="s">
        <v>142</v>
      </c>
      <c r="D24" s="161" t="s">
        <v>0</v>
      </c>
      <c r="E24" s="191"/>
      <c r="F24" s="164"/>
      <c r="G24" s="163">
        <f>ROUND(E24*F24,2)</f>
        <v>0</v>
      </c>
      <c r="H24" s="164"/>
      <c r="I24" s="163">
        <f>ROUND(E24*H24,2)</f>
        <v>0</v>
      </c>
      <c r="J24" s="164"/>
      <c r="K24" s="163">
        <f>ROUND(E24*J24,2)</f>
        <v>0</v>
      </c>
      <c r="L24" s="163">
        <v>21</v>
      </c>
      <c r="M24" s="163">
        <f>G24*(1+L24/100)</f>
        <v>0</v>
      </c>
      <c r="N24" s="162">
        <v>0</v>
      </c>
      <c r="O24" s="162">
        <f>ROUND(E24*N24,2)</f>
        <v>0</v>
      </c>
      <c r="P24" s="162">
        <v>0</v>
      </c>
      <c r="Q24" s="162">
        <f>ROUND(E24*P24,2)</f>
        <v>0</v>
      </c>
      <c r="R24" s="163" t="s">
        <v>136</v>
      </c>
      <c r="S24" s="163" t="s">
        <v>116</v>
      </c>
      <c r="T24" s="163" t="s">
        <v>116</v>
      </c>
      <c r="U24" s="163">
        <v>0</v>
      </c>
      <c r="V24" s="163">
        <f>ROUND(E24*U24,2)</f>
        <v>0</v>
      </c>
      <c r="W24" s="163"/>
      <c r="X24" s="163" t="s">
        <v>132</v>
      </c>
      <c r="Y24" s="163" t="s">
        <v>118</v>
      </c>
      <c r="Z24" s="152"/>
      <c r="AA24" s="152"/>
      <c r="AB24" s="152"/>
      <c r="AC24" s="152"/>
      <c r="AD24" s="152"/>
      <c r="AE24" s="152"/>
      <c r="AF24" s="152"/>
      <c r="AG24" s="152" t="s">
        <v>133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2" x14ac:dyDescent="0.2">
      <c r="A25" s="159"/>
      <c r="B25" s="160"/>
      <c r="C25" s="266" t="s">
        <v>143</v>
      </c>
      <c r="D25" s="267"/>
      <c r="E25" s="267"/>
      <c r="F25" s="267"/>
      <c r="G25" s="267"/>
      <c r="H25" s="163"/>
      <c r="I25" s="163"/>
      <c r="J25" s="163"/>
      <c r="K25" s="163"/>
      <c r="L25" s="163"/>
      <c r="M25" s="163"/>
      <c r="N25" s="162"/>
      <c r="O25" s="162"/>
      <c r="P25" s="162"/>
      <c r="Q25" s="162"/>
      <c r="R25" s="163"/>
      <c r="S25" s="163"/>
      <c r="T25" s="163"/>
      <c r="U25" s="163"/>
      <c r="V25" s="163"/>
      <c r="W25" s="163"/>
      <c r="X25" s="163"/>
      <c r="Y25" s="163"/>
      <c r="Z25" s="152"/>
      <c r="AA25" s="152"/>
      <c r="AB25" s="152"/>
      <c r="AC25" s="152"/>
      <c r="AD25" s="152"/>
      <c r="AE25" s="152"/>
      <c r="AF25" s="152"/>
      <c r="AG25" s="152" t="s">
        <v>121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x14ac:dyDescent="0.2">
      <c r="A26" s="170" t="s">
        <v>110</v>
      </c>
      <c r="B26" s="171" t="s">
        <v>70</v>
      </c>
      <c r="C26" s="192" t="s">
        <v>71</v>
      </c>
      <c r="D26" s="172"/>
      <c r="E26" s="173"/>
      <c r="F26" s="174"/>
      <c r="G26" s="174">
        <f>SUMIF(AG27:AG55,"&lt;&gt;NOR",G27:G55)</f>
        <v>0</v>
      </c>
      <c r="H26" s="174"/>
      <c r="I26" s="174">
        <f>SUM(I27:I55)</f>
        <v>0</v>
      </c>
      <c r="J26" s="174"/>
      <c r="K26" s="174">
        <f>SUM(K27:K55)</f>
        <v>0</v>
      </c>
      <c r="L26" s="174"/>
      <c r="M26" s="174">
        <f>SUM(M27:M55)</f>
        <v>0</v>
      </c>
      <c r="N26" s="173"/>
      <c r="O26" s="173">
        <f>SUM(O27:O55)</f>
        <v>2.25</v>
      </c>
      <c r="P26" s="173"/>
      <c r="Q26" s="173">
        <f>SUM(Q27:Q55)</f>
        <v>1.8900000000000001</v>
      </c>
      <c r="R26" s="174"/>
      <c r="S26" s="174"/>
      <c r="T26" s="175"/>
      <c r="U26" s="169"/>
      <c r="V26" s="169">
        <f>SUM(V27:V55)</f>
        <v>143.12</v>
      </c>
      <c r="W26" s="169"/>
      <c r="X26" s="169"/>
      <c r="Y26" s="169"/>
      <c r="AG26" t="s">
        <v>111</v>
      </c>
    </row>
    <row r="27" spans="1:60" ht="22.5" outlineLevel="1" x14ac:dyDescent="0.2">
      <c r="A27" s="177">
        <v>8</v>
      </c>
      <c r="B27" s="178" t="s">
        <v>144</v>
      </c>
      <c r="C27" s="193" t="s">
        <v>145</v>
      </c>
      <c r="D27" s="179" t="s">
        <v>114</v>
      </c>
      <c r="E27" s="180">
        <v>49.456000000000003</v>
      </c>
      <c r="F27" s="181"/>
      <c r="G27" s="182">
        <f>ROUND(E27*F27,2)</f>
        <v>0</v>
      </c>
      <c r="H27" s="181"/>
      <c r="I27" s="182">
        <f>ROUND(E27*H27,2)</f>
        <v>0</v>
      </c>
      <c r="J27" s="181"/>
      <c r="K27" s="182">
        <f>ROUND(E27*J27,2)</f>
        <v>0</v>
      </c>
      <c r="L27" s="182">
        <v>21</v>
      </c>
      <c r="M27" s="182">
        <f>G27*(1+L27/100)</f>
        <v>0</v>
      </c>
      <c r="N27" s="180">
        <v>1.6000000000000001E-4</v>
      </c>
      <c r="O27" s="180">
        <f>ROUND(E27*N27,2)</f>
        <v>0.01</v>
      </c>
      <c r="P27" s="180">
        <v>1.32E-2</v>
      </c>
      <c r="Q27" s="180">
        <f>ROUND(E27*P27,2)</f>
        <v>0.65</v>
      </c>
      <c r="R27" s="182" t="s">
        <v>146</v>
      </c>
      <c r="S27" s="182" t="s">
        <v>116</v>
      </c>
      <c r="T27" s="183" t="s">
        <v>116</v>
      </c>
      <c r="U27" s="163">
        <v>0.66279999999999994</v>
      </c>
      <c r="V27" s="163">
        <f>ROUND(E27*U27,2)</f>
        <v>32.78</v>
      </c>
      <c r="W27" s="163"/>
      <c r="X27" s="163" t="s">
        <v>117</v>
      </c>
      <c r="Y27" s="163" t="s">
        <v>118</v>
      </c>
      <c r="Z27" s="152"/>
      <c r="AA27" s="152"/>
      <c r="AB27" s="152"/>
      <c r="AC27" s="152"/>
      <c r="AD27" s="152"/>
      <c r="AE27" s="152"/>
      <c r="AF27" s="152"/>
      <c r="AG27" s="152" t="s">
        <v>119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2.5" outlineLevel="2" x14ac:dyDescent="0.2">
      <c r="A28" s="159"/>
      <c r="B28" s="160"/>
      <c r="C28" s="194" t="s">
        <v>147</v>
      </c>
      <c r="D28" s="165"/>
      <c r="E28" s="166">
        <v>49.456000000000003</v>
      </c>
      <c r="F28" s="163"/>
      <c r="G28" s="163"/>
      <c r="H28" s="163"/>
      <c r="I28" s="163"/>
      <c r="J28" s="163"/>
      <c r="K28" s="163"/>
      <c r="L28" s="163"/>
      <c r="M28" s="163"/>
      <c r="N28" s="162"/>
      <c r="O28" s="162"/>
      <c r="P28" s="162"/>
      <c r="Q28" s="162"/>
      <c r="R28" s="163"/>
      <c r="S28" s="163"/>
      <c r="T28" s="163"/>
      <c r="U28" s="163"/>
      <c r="V28" s="163"/>
      <c r="W28" s="163"/>
      <c r="X28" s="163"/>
      <c r="Y28" s="163"/>
      <c r="Z28" s="152"/>
      <c r="AA28" s="152"/>
      <c r="AB28" s="152"/>
      <c r="AC28" s="152"/>
      <c r="AD28" s="152"/>
      <c r="AE28" s="152"/>
      <c r="AF28" s="152"/>
      <c r="AG28" s="152" t="s">
        <v>123</v>
      </c>
      <c r="AH28" s="152">
        <v>0</v>
      </c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ht="22.5" outlineLevel="1" x14ac:dyDescent="0.2">
      <c r="A29" s="177">
        <v>9</v>
      </c>
      <c r="B29" s="178" t="s">
        <v>148</v>
      </c>
      <c r="C29" s="193" t="s">
        <v>149</v>
      </c>
      <c r="D29" s="179" t="s">
        <v>114</v>
      </c>
      <c r="E29" s="180">
        <v>247.28</v>
      </c>
      <c r="F29" s="181"/>
      <c r="G29" s="182">
        <f>ROUND(E29*F29,2)</f>
        <v>0</v>
      </c>
      <c r="H29" s="181"/>
      <c r="I29" s="182">
        <f>ROUND(E29*H29,2)</f>
        <v>0</v>
      </c>
      <c r="J29" s="181"/>
      <c r="K29" s="182">
        <f>ROUND(E29*J29,2)</f>
        <v>0</v>
      </c>
      <c r="L29" s="182">
        <v>21</v>
      </c>
      <c r="M29" s="182">
        <f>G29*(1+L29/100)</f>
        <v>0</v>
      </c>
      <c r="N29" s="180">
        <v>1.58E-3</v>
      </c>
      <c r="O29" s="180">
        <f>ROUND(E29*N29,2)</f>
        <v>0.39</v>
      </c>
      <c r="P29" s="180">
        <v>0</v>
      </c>
      <c r="Q29" s="180">
        <f>ROUND(E29*P29,2)</f>
        <v>0</v>
      </c>
      <c r="R29" s="182" t="s">
        <v>146</v>
      </c>
      <c r="S29" s="182" t="s">
        <v>116</v>
      </c>
      <c r="T29" s="183" t="s">
        <v>116</v>
      </c>
      <c r="U29" s="163">
        <v>9.5000000000000001E-2</v>
      </c>
      <c r="V29" s="163">
        <f>ROUND(E29*U29,2)</f>
        <v>23.49</v>
      </c>
      <c r="W29" s="163"/>
      <c r="X29" s="163" t="s">
        <v>117</v>
      </c>
      <c r="Y29" s="163" t="s">
        <v>118</v>
      </c>
      <c r="Z29" s="152"/>
      <c r="AA29" s="152"/>
      <c r="AB29" s="152"/>
      <c r="AC29" s="152"/>
      <c r="AD29" s="152"/>
      <c r="AE29" s="152"/>
      <c r="AF29" s="152"/>
      <c r="AG29" s="152" t="s">
        <v>119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2" x14ac:dyDescent="0.2">
      <c r="A30" s="159"/>
      <c r="B30" s="160"/>
      <c r="C30" s="194" t="s">
        <v>137</v>
      </c>
      <c r="D30" s="165"/>
      <c r="E30" s="166">
        <v>247.28</v>
      </c>
      <c r="F30" s="163"/>
      <c r="G30" s="163"/>
      <c r="H30" s="163"/>
      <c r="I30" s="163"/>
      <c r="J30" s="163"/>
      <c r="K30" s="163"/>
      <c r="L30" s="163"/>
      <c r="M30" s="163"/>
      <c r="N30" s="162"/>
      <c r="O30" s="162"/>
      <c r="P30" s="162"/>
      <c r="Q30" s="162"/>
      <c r="R30" s="163"/>
      <c r="S30" s="163"/>
      <c r="T30" s="163"/>
      <c r="U30" s="163"/>
      <c r="V30" s="163"/>
      <c r="W30" s="163"/>
      <c r="X30" s="163"/>
      <c r="Y30" s="163"/>
      <c r="Z30" s="152"/>
      <c r="AA30" s="152"/>
      <c r="AB30" s="152"/>
      <c r="AC30" s="152"/>
      <c r="AD30" s="152"/>
      <c r="AE30" s="152"/>
      <c r="AF30" s="152"/>
      <c r="AG30" s="152" t="s">
        <v>123</v>
      </c>
      <c r="AH30" s="152">
        <v>0</v>
      </c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ht="22.5" outlineLevel="1" x14ac:dyDescent="0.2">
      <c r="A31" s="177">
        <v>10</v>
      </c>
      <c r="B31" s="178" t="s">
        <v>150</v>
      </c>
      <c r="C31" s="193" t="s">
        <v>151</v>
      </c>
      <c r="D31" s="179" t="s">
        <v>114</v>
      </c>
      <c r="E31" s="180">
        <v>247.28</v>
      </c>
      <c r="F31" s="181"/>
      <c r="G31" s="182">
        <f>ROUND(E31*F31,2)</f>
        <v>0</v>
      </c>
      <c r="H31" s="181"/>
      <c r="I31" s="182">
        <f>ROUND(E31*H31,2)</f>
        <v>0</v>
      </c>
      <c r="J31" s="181"/>
      <c r="K31" s="182">
        <f>ROUND(E31*J31,2)</f>
        <v>0</v>
      </c>
      <c r="L31" s="182">
        <v>21</v>
      </c>
      <c r="M31" s="182">
        <f>G31*(1+L31/100)</f>
        <v>0</v>
      </c>
      <c r="N31" s="180">
        <v>0</v>
      </c>
      <c r="O31" s="180">
        <f>ROUND(E31*N31,2)</f>
        <v>0</v>
      </c>
      <c r="P31" s="180">
        <v>5.0000000000000001E-3</v>
      </c>
      <c r="Q31" s="180">
        <f>ROUND(E31*P31,2)</f>
        <v>1.24</v>
      </c>
      <c r="R31" s="182" t="s">
        <v>146</v>
      </c>
      <c r="S31" s="182" t="s">
        <v>116</v>
      </c>
      <c r="T31" s="183" t="s">
        <v>116</v>
      </c>
      <c r="U31" s="163">
        <v>0.05</v>
      </c>
      <c r="V31" s="163">
        <f>ROUND(E31*U31,2)</f>
        <v>12.36</v>
      </c>
      <c r="W31" s="163"/>
      <c r="X31" s="163" t="s">
        <v>117</v>
      </c>
      <c r="Y31" s="163" t="s">
        <v>118</v>
      </c>
      <c r="Z31" s="152"/>
      <c r="AA31" s="152"/>
      <c r="AB31" s="152"/>
      <c r="AC31" s="152"/>
      <c r="AD31" s="152"/>
      <c r="AE31" s="152"/>
      <c r="AF31" s="152"/>
      <c r="AG31" s="152" t="s">
        <v>119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2" x14ac:dyDescent="0.2">
      <c r="A32" s="159"/>
      <c r="B32" s="160"/>
      <c r="C32" s="194" t="s">
        <v>137</v>
      </c>
      <c r="D32" s="165"/>
      <c r="E32" s="166">
        <v>247.28</v>
      </c>
      <c r="F32" s="163"/>
      <c r="G32" s="163"/>
      <c r="H32" s="163"/>
      <c r="I32" s="163"/>
      <c r="J32" s="163"/>
      <c r="K32" s="163"/>
      <c r="L32" s="163"/>
      <c r="M32" s="163"/>
      <c r="N32" s="162"/>
      <c r="O32" s="162"/>
      <c r="P32" s="162"/>
      <c r="Q32" s="162"/>
      <c r="R32" s="163"/>
      <c r="S32" s="163"/>
      <c r="T32" s="163"/>
      <c r="U32" s="163"/>
      <c r="V32" s="163"/>
      <c r="W32" s="163"/>
      <c r="X32" s="163"/>
      <c r="Y32" s="163"/>
      <c r="Z32" s="152"/>
      <c r="AA32" s="152"/>
      <c r="AB32" s="152"/>
      <c r="AC32" s="152"/>
      <c r="AD32" s="152"/>
      <c r="AE32" s="152"/>
      <c r="AF32" s="152"/>
      <c r="AG32" s="152" t="s">
        <v>123</v>
      </c>
      <c r="AH32" s="152">
        <v>0</v>
      </c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ht="22.5" outlineLevel="1" x14ac:dyDescent="0.2">
      <c r="A33" s="177">
        <v>11</v>
      </c>
      <c r="B33" s="178" t="s">
        <v>152</v>
      </c>
      <c r="C33" s="193" t="s">
        <v>153</v>
      </c>
      <c r="D33" s="179" t="s">
        <v>114</v>
      </c>
      <c r="E33" s="180">
        <v>49.456000000000003</v>
      </c>
      <c r="F33" s="181"/>
      <c r="G33" s="182">
        <f>ROUND(E33*F33,2)</f>
        <v>0</v>
      </c>
      <c r="H33" s="181"/>
      <c r="I33" s="182">
        <f>ROUND(E33*H33,2)</f>
        <v>0</v>
      </c>
      <c r="J33" s="181"/>
      <c r="K33" s="182">
        <f>ROUND(E33*J33,2)</f>
        <v>0</v>
      </c>
      <c r="L33" s="182">
        <v>21</v>
      </c>
      <c r="M33" s="182">
        <f>G33*(1+L33/100)</f>
        <v>0</v>
      </c>
      <c r="N33" s="180">
        <v>1.4619999999999999E-2</v>
      </c>
      <c r="O33" s="180">
        <f>ROUND(E33*N33,2)</f>
        <v>0.72</v>
      </c>
      <c r="P33" s="180">
        <v>0</v>
      </c>
      <c r="Q33" s="180">
        <f>ROUND(E33*P33,2)</f>
        <v>0</v>
      </c>
      <c r="R33" s="182" t="s">
        <v>146</v>
      </c>
      <c r="S33" s="182" t="s">
        <v>116</v>
      </c>
      <c r="T33" s="183" t="s">
        <v>116</v>
      </c>
      <c r="U33" s="163">
        <v>0.72</v>
      </c>
      <c r="V33" s="163">
        <f>ROUND(E33*U33,2)</f>
        <v>35.61</v>
      </c>
      <c r="W33" s="163"/>
      <c r="X33" s="163" t="s">
        <v>117</v>
      </c>
      <c r="Y33" s="163" t="s">
        <v>118</v>
      </c>
      <c r="Z33" s="152"/>
      <c r="AA33" s="152"/>
      <c r="AB33" s="152"/>
      <c r="AC33" s="152"/>
      <c r="AD33" s="152"/>
      <c r="AE33" s="152"/>
      <c r="AF33" s="152"/>
      <c r="AG33" s="152" t="s">
        <v>119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ht="22.5" outlineLevel="2" x14ac:dyDescent="0.2">
      <c r="A34" s="159"/>
      <c r="B34" s="160"/>
      <c r="C34" s="194" t="s">
        <v>147</v>
      </c>
      <c r="D34" s="165"/>
      <c r="E34" s="166">
        <v>49.456000000000003</v>
      </c>
      <c r="F34" s="163"/>
      <c r="G34" s="163"/>
      <c r="H34" s="163"/>
      <c r="I34" s="163"/>
      <c r="J34" s="163"/>
      <c r="K34" s="163"/>
      <c r="L34" s="163"/>
      <c r="M34" s="163"/>
      <c r="N34" s="162"/>
      <c r="O34" s="162"/>
      <c r="P34" s="162"/>
      <c r="Q34" s="162"/>
      <c r="R34" s="163"/>
      <c r="S34" s="163"/>
      <c r="T34" s="163"/>
      <c r="U34" s="163"/>
      <c r="V34" s="163"/>
      <c r="W34" s="163"/>
      <c r="X34" s="163"/>
      <c r="Y34" s="163"/>
      <c r="Z34" s="152"/>
      <c r="AA34" s="152"/>
      <c r="AB34" s="152"/>
      <c r="AC34" s="152"/>
      <c r="AD34" s="152"/>
      <c r="AE34" s="152"/>
      <c r="AF34" s="152"/>
      <c r="AG34" s="152" t="s">
        <v>123</v>
      </c>
      <c r="AH34" s="152">
        <v>0</v>
      </c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77">
        <v>12</v>
      </c>
      <c r="B35" s="178" t="s">
        <v>154</v>
      </c>
      <c r="C35" s="193" t="s">
        <v>155</v>
      </c>
      <c r="D35" s="179" t="s">
        <v>156</v>
      </c>
      <c r="E35" s="180">
        <v>5.1217899999999998</v>
      </c>
      <c r="F35" s="181"/>
      <c r="G35" s="182">
        <f>ROUND(E35*F35,2)</f>
        <v>0</v>
      </c>
      <c r="H35" s="181"/>
      <c r="I35" s="182">
        <f>ROUND(E35*H35,2)</f>
        <v>0</v>
      </c>
      <c r="J35" s="181"/>
      <c r="K35" s="182">
        <f>ROUND(E35*J35,2)</f>
        <v>0</v>
      </c>
      <c r="L35" s="182">
        <v>21</v>
      </c>
      <c r="M35" s="182">
        <f>G35*(1+L35/100)</f>
        <v>0</v>
      </c>
      <c r="N35" s="180">
        <v>2.2970000000000001E-2</v>
      </c>
      <c r="O35" s="180">
        <f>ROUND(E35*N35,2)</f>
        <v>0.12</v>
      </c>
      <c r="P35" s="180">
        <v>0</v>
      </c>
      <c r="Q35" s="180">
        <f>ROUND(E35*P35,2)</f>
        <v>0</v>
      </c>
      <c r="R35" s="182" t="s">
        <v>146</v>
      </c>
      <c r="S35" s="182" t="s">
        <v>116</v>
      </c>
      <c r="T35" s="183" t="s">
        <v>116</v>
      </c>
      <c r="U35" s="163">
        <v>0</v>
      </c>
      <c r="V35" s="163">
        <f>ROUND(E35*U35,2)</f>
        <v>0</v>
      </c>
      <c r="W35" s="163"/>
      <c r="X35" s="163" t="s">
        <v>117</v>
      </c>
      <c r="Y35" s="163" t="s">
        <v>118</v>
      </c>
      <c r="Z35" s="152"/>
      <c r="AA35" s="152"/>
      <c r="AB35" s="152"/>
      <c r="AC35" s="152"/>
      <c r="AD35" s="152"/>
      <c r="AE35" s="152"/>
      <c r="AF35" s="152"/>
      <c r="AG35" s="152" t="s">
        <v>119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2" x14ac:dyDescent="0.2">
      <c r="A36" s="159"/>
      <c r="B36" s="160"/>
      <c r="C36" s="194" t="s">
        <v>157</v>
      </c>
      <c r="D36" s="165"/>
      <c r="E36" s="166">
        <v>4.4815699999999996</v>
      </c>
      <c r="F36" s="163"/>
      <c r="G36" s="163"/>
      <c r="H36" s="163"/>
      <c r="I36" s="163"/>
      <c r="J36" s="163"/>
      <c r="K36" s="163"/>
      <c r="L36" s="163"/>
      <c r="M36" s="163"/>
      <c r="N36" s="162"/>
      <c r="O36" s="162"/>
      <c r="P36" s="162"/>
      <c r="Q36" s="162"/>
      <c r="R36" s="163"/>
      <c r="S36" s="163"/>
      <c r="T36" s="163"/>
      <c r="U36" s="163"/>
      <c r="V36" s="163"/>
      <c r="W36" s="163"/>
      <c r="X36" s="163"/>
      <c r="Y36" s="163"/>
      <c r="Z36" s="152"/>
      <c r="AA36" s="152"/>
      <c r="AB36" s="152"/>
      <c r="AC36" s="152"/>
      <c r="AD36" s="152"/>
      <c r="AE36" s="152"/>
      <c r="AF36" s="152"/>
      <c r="AG36" s="152" t="s">
        <v>123</v>
      </c>
      <c r="AH36" s="152">
        <v>0</v>
      </c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3" x14ac:dyDescent="0.2">
      <c r="A37" s="159"/>
      <c r="B37" s="160"/>
      <c r="C37" s="194" t="s">
        <v>158</v>
      </c>
      <c r="D37" s="165"/>
      <c r="E37" s="166">
        <v>0.64022000000000001</v>
      </c>
      <c r="F37" s="163"/>
      <c r="G37" s="163"/>
      <c r="H37" s="163"/>
      <c r="I37" s="163"/>
      <c r="J37" s="163"/>
      <c r="K37" s="163"/>
      <c r="L37" s="163"/>
      <c r="M37" s="163"/>
      <c r="N37" s="162"/>
      <c r="O37" s="162"/>
      <c r="P37" s="162"/>
      <c r="Q37" s="162"/>
      <c r="R37" s="163"/>
      <c r="S37" s="163"/>
      <c r="T37" s="163"/>
      <c r="U37" s="163"/>
      <c r="V37" s="163"/>
      <c r="W37" s="163"/>
      <c r="X37" s="163"/>
      <c r="Y37" s="163"/>
      <c r="Z37" s="152"/>
      <c r="AA37" s="152"/>
      <c r="AB37" s="152"/>
      <c r="AC37" s="152"/>
      <c r="AD37" s="152"/>
      <c r="AE37" s="152"/>
      <c r="AF37" s="152"/>
      <c r="AG37" s="152" t="s">
        <v>123</v>
      </c>
      <c r="AH37" s="152">
        <v>0</v>
      </c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59">
        <v>13</v>
      </c>
      <c r="B38" s="160" t="s">
        <v>159</v>
      </c>
      <c r="C38" s="196" t="s">
        <v>160</v>
      </c>
      <c r="D38" s="161" t="s">
        <v>0</v>
      </c>
      <c r="E38" s="191"/>
      <c r="F38" s="164"/>
      <c r="G38" s="163">
        <f>ROUND(E38*F38,2)</f>
        <v>0</v>
      </c>
      <c r="H38" s="164"/>
      <c r="I38" s="163">
        <f>ROUND(E38*H38,2)</f>
        <v>0</v>
      </c>
      <c r="J38" s="164"/>
      <c r="K38" s="163">
        <f>ROUND(E38*J38,2)</f>
        <v>0</v>
      </c>
      <c r="L38" s="163">
        <v>21</v>
      </c>
      <c r="M38" s="163">
        <f>G38*(1+L38/100)</f>
        <v>0</v>
      </c>
      <c r="N38" s="162">
        <v>0</v>
      </c>
      <c r="O38" s="162">
        <f>ROUND(E38*N38,2)</f>
        <v>0</v>
      </c>
      <c r="P38" s="162">
        <v>0</v>
      </c>
      <c r="Q38" s="162">
        <f>ROUND(E38*P38,2)</f>
        <v>0</v>
      </c>
      <c r="R38" s="163" t="s">
        <v>146</v>
      </c>
      <c r="S38" s="163" t="s">
        <v>116</v>
      </c>
      <c r="T38" s="163" t="s">
        <v>116</v>
      </c>
      <c r="U38" s="163">
        <v>0</v>
      </c>
      <c r="V38" s="163">
        <f>ROUND(E38*U38,2)</f>
        <v>0</v>
      </c>
      <c r="W38" s="163"/>
      <c r="X38" s="163" t="s">
        <v>132</v>
      </c>
      <c r="Y38" s="163" t="s">
        <v>118</v>
      </c>
      <c r="Z38" s="152"/>
      <c r="AA38" s="152"/>
      <c r="AB38" s="152"/>
      <c r="AC38" s="152"/>
      <c r="AD38" s="152"/>
      <c r="AE38" s="152"/>
      <c r="AF38" s="152"/>
      <c r="AG38" s="152" t="s">
        <v>133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2" x14ac:dyDescent="0.2">
      <c r="A39" s="159"/>
      <c r="B39" s="160"/>
      <c r="C39" s="266" t="s">
        <v>143</v>
      </c>
      <c r="D39" s="267"/>
      <c r="E39" s="267"/>
      <c r="F39" s="267"/>
      <c r="G39" s="267"/>
      <c r="H39" s="163"/>
      <c r="I39" s="163"/>
      <c r="J39" s="163"/>
      <c r="K39" s="163"/>
      <c r="L39" s="163"/>
      <c r="M39" s="163"/>
      <c r="N39" s="162"/>
      <c r="O39" s="162"/>
      <c r="P39" s="162"/>
      <c r="Q39" s="162"/>
      <c r="R39" s="163"/>
      <c r="S39" s="163"/>
      <c r="T39" s="163"/>
      <c r="U39" s="163"/>
      <c r="V39" s="163"/>
      <c r="W39" s="163"/>
      <c r="X39" s="163"/>
      <c r="Y39" s="163"/>
      <c r="Z39" s="152"/>
      <c r="AA39" s="152"/>
      <c r="AB39" s="152"/>
      <c r="AC39" s="152"/>
      <c r="AD39" s="152"/>
      <c r="AE39" s="152"/>
      <c r="AF39" s="152"/>
      <c r="AG39" s="152" t="s">
        <v>121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77">
        <v>14</v>
      </c>
      <c r="B40" s="178" t="s">
        <v>161</v>
      </c>
      <c r="C40" s="193" t="s">
        <v>162</v>
      </c>
      <c r="D40" s="179" t="s">
        <v>163</v>
      </c>
      <c r="E40" s="180">
        <v>1.446</v>
      </c>
      <c r="F40" s="181"/>
      <c r="G40" s="182">
        <f>ROUND(E40*F40,2)</f>
        <v>0</v>
      </c>
      <c r="H40" s="181"/>
      <c r="I40" s="182">
        <f>ROUND(E40*H40,2)</f>
        <v>0</v>
      </c>
      <c r="J40" s="181"/>
      <c r="K40" s="182">
        <f>ROUND(E40*J40,2)</f>
        <v>0</v>
      </c>
      <c r="L40" s="182">
        <v>21</v>
      </c>
      <c r="M40" s="182">
        <f>G40*(1+L40/100)</f>
        <v>0</v>
      </c>
      <c r="N40" s="180">
        <v>0.70065</v>
      </c>
      <c r="O40" s="180">
        <f>ROUND(E40*N40,2)</f>
        <v>1.01</v>
      </c>
      <c r="P40" s="180">
        <v>0</v>
      </c>
      <c r="Q40" s="180">
        <f>ROUND(E40*P40,2)</f>
        <v>0</v>
      </c>
      <c r="R40" s="182"/>
      <c r="S40" s="182" t="s">
        <v>164</v>
      </c>
      <c r="T40" s="183" t="s">
        <v>116</v>
      </c>
      <c r="U40" s="163">
        <v>26.885269999999998</v>
      </c>
      <c r="V40" s="163">
        <f>ROUND(E40*U40,2)</f>
        <v>38.880000000000003</v>
      </c>
      <c r="W40" s="163"/>
      <c r="X40" s="163" t="s">
        <v>165</v>
      </c>
      <c r="Y40" s="163" t="s">
        <v>118</v>
      </c>
      <c r="Z40" s="152"/>
      <c r="AA40" s="152"/>
      <c r="AB40" s="152"/>
      <c r="AC40" s="152"/>
      <c r="AD40" s="152"/>
      <c r="AE40" s="152"/>
      <c r="AF40" s="152"/>
      <c r="AG40" s="152" t="s">
        <v>166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2" x14ac:dyDescent="0.2">
      <c r="A41" s="159"/>
      <c r="B41" s="160"/>
      <c r="C41" s="197" t="s">
        <v>167</v>
      </c>
      <c r="D41" s="167"/>
      <c r="E41" s="168"/>
      <c r="F41" s="163"/>
      <c r="G41" s="163"/>
      <c r="H41" s="163"/>
      <c r="I41" s="163"/>
      <c r="J41" s="163"/>
      <c r="K41" s="163"/>
      <c r="L41" s="163"/>
      <c r="M41" s="163"/>
      <c r="N41" s="162"/>
      <c r="O41" s="162"/>
      <c r="P41" s="162"/>
      <c r="Q41" s="162"/>
      <c r="R41" s="163"/>
      <c r="S41" s="163"/>
      <c r="T41" s="163"/>
      <c r="U41" s="163"/>
      <c r="V41" s="163"/>
      <c r="W41" s="163"/>
      <c r="X41" s="163"/>
      <c r="Y41" s="163"/>
      <c r="Z41" s="152"/>
      <c r="AA41" s="152"/>
      <c r="AB41" s="152"/>
      <c r="AC41" s="152"/>
      <c r="AD41" s="152"/>
      <c r="AE41" s="152"/>
      <c r="AF41" s="152"/>
      <c r="AG41" s="152" t="s">
        <v>123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3" x14ac:dyDescent="0.2">
      <c r="A42" s="159"/>
      <c r="B42" s="160"/>
      <c r="C42" s="198" t="s">
        <v>168</v>
      </c>
      <c r="D42" s="167"/>
      <c r="E42" s="168"/>
      <c r="F42" s="163"/>
      <c r="G42" s="163"/>
      <c r="H42" s="163"/>
      <c r="I42" s="163"/>
      <c r="J42" s="163"/>
      <c r="K42" s="163"/>
      <c r="L42" s="163"/>
      <c r="M42" s="163"/>
      <c r="N42" s="162"/>
      <c r="O42" s="162"/>
      <c r="P42" s="162"/>
      <c r="Q42" s="162"/>
      <c r="R42" s="163"/>
      <c r="S42" s="163"/>
      <c r="T42" s="163"/>
      <c r="U42" s="163"/>
      <c r="V42" s="163"/>
      <c r="W42" s="163"/>
      <c r="X42" s="163"/>
      <c r="Y42" s="163"/>
      <c r="Z42" s="152"/>
      <c r="AA42" s="152"/>
      <c r="AB42" s="152"/>
      <c r="AC42" s="152"/>
      <c r="AD42" s="152"/>
      <c r="AE42" s="152"/>
      <c r="AF42" s="152"/>
      <c r="AG42" s="152" t="s">
        <v>123</v>
      </c>
      <c r="AH42" s="152">
        <v>2</v>
      </c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3" x14ac:dyDescent="0.2">
      <c r="A43" s="159"/>
      <c r="B43" s="160"/>
      <c r="C43" s="198" t="s">
        <v>169</v>
      </c>
      <c r="D43" s="167"/>
      <c r="E43" s="168">
        <v>1.1390400000000001</v>
      </c>
      <c r="F43" s="163"/>
      <c r="G43" s="163"/>
      <c r="H43" s="163"/>
      <c r="I43" s="163"/>
      <c r="J43" s="163"/>
      <c r="K43" s="163"/>
      <c r="L43" s="163"/>
      <c r="M43" s="163"/>
      <c r="N43" s="162"/>
      <c r="O43" s="162"/>
      <c r="P43" s="162"/>
      <c r="Q43" s="162"/>
      <c r="R43" s="163"/>
      <c r="S43" s="163"/>
      <c r="T43" s="163"/>
      <c r="U43" s="163"/>
      <c r="V43" s="163"/>
      <c r="W43" s="163"/>
      <c r="X43" s="163"/>
      <c r="Y43" s="163"/>
      <c r="Z43" s="152"/>
      <c r="AA43" s="152"/>
      <c r="AB43" s="152"/>
      <c r="AC43" s="152"/>
      <c r="AD43" s="152"/>
      <c r="AE43" s="152"/>
      <c r="AF43" s="152"/>
      <c r="AG43" s="152" t="s">
        <v>123</v>
      </c>
      <c r="AH43" s="152">
        <v>2</v>
      </c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3" x14ac:dyDescent="0.2">
      <c r="A44" s="159"/>
      <c r="B44" s="160"/>
      <c r="C44" s="198" t="s">
        <v>170</v>
      </c>
      <c r="D44" s="167"/>
      <c r="E44" s="168">
        <v>2.31168</v>
      </c>
      <c r="F44" s="163"/>
      <c r="G44" s="163"/>
      <c r="H44" s="163"/>
      <c r="I44" s="163"/>
      <c r="J44" s="163"/>
      <c r="K44" s="163"/>
      <c r="L44" s="163"/>
      <c r="M44" s="163"/>
      <c r="N44" s="162"/>
      <c r="O44" s="162"/>
      <c r="P44" s="162"/>
      <c r="Q44" s="162"/>
      <c r="R44" s="163"/>
      <c r="S44" s="163"/>
      <c r="T44" s="163"/>
      <c r="U44" s="163"/>
      <c r="V44" s="163"/>
      <c r="W44" s="163"/>
      <c r="X44" s="163"/>
      <c r="Y44" s="163"/>
      <c r="Z44" s="152"/>
      <c r="AA44" s="152"/>
      <c r="AB44" s="152"/>
      <c r="AC44" s="152"/>
      <c r="AD44" s="152"/>
      <c r="AE44" s="152"/>
      <c r="AF44" s="152"/>
      <c r="AG44" s="152" t="s">
        <v>123</v>
      </c>
      <c r="AH44" s="152">
        <v>2</v>
      </c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3" x14ac:dyDescent="0.2">
      <c r="A45" s="159"/>
      <c r="B45" s="160"/>
      <c r="C45" s="198" t="s">
        <v>171</v>
      </c>
      <c r="D45" s="167"/>
      <c r="E45" s="168">
        <v>1.7010000000000001</v>
      </c>
      <c r="F45" s="163"/>
      <c r="G45" s="163"/>
      <c r="H45" s="163"/>
      <c r="I45" s="163"/>
      <c r="J45" s="163"/>
      <c r="K45" s="163"/>
      <c r="L45" s="163"/>
      <c r="M45" s="163"/>
      <c r="N45" s="162"/>
      <c r="O45" s="162"/>
      <c r="P45" s="162"/>
      <c r="Q45" s="162"/>
      <c r="R45" s="163"/>
      <c r="S45" s="163"/>
      <c r="T45" s="163"/>
      <c r="U45" s="163"/>
      <c r="V45" s="163"/>
      <c r="W45" s="163"/>
      <c r="X45" s="163"/>
      <c r="Y45" s="163"/>
      <c r="Z45" s="152"/>
      <c r="AA45" s="152"/>
      <c r="AB45" s="152"/>
      <c r="AC45" s="152"/>
      <c r="AD45" s="152"/>
      <c r="AE45" s="152"/>
      <c r="AF45" s="152"/>
      <c r="AG45" s="152" t="s">
        <v>123</v>
      </c>
      <c r="AH45" s="152">
        <v>2</v>
      </c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3" x14ac:dyDescent="0.2">
      <c r="A46" s="159"/>
      <c r="B46" s="160"/>
      <c r="C46" s="198" t="s">
        <v>172</v>
      </c>
      <c r="D46" s="167"/>
      <c r="E46" s="168">
        <v>1.5551999999999999</v>
      </c>
      <c r="F46" s="163"/>
      <c r="G46" s="163"/>
      <c r="H46" s="163"/>
      <c r="I46" s="163"/>
      <c r="J46" s="163"/>
      <c r="K46" s="163"/>
      <c r="L46" s="163"/>
      <c r="M46" s="163"/>
      <c r="N46" s="162"/>
      <c r="O46" s="162"/>
      <c r="P46" s="162"/>
      <c r="Q46" s="162"/>
      <c r="R46" s="163"/>
      <c r="S46" s="163"/>
      <c r="T46" s="163"/>
      <c r="U46" s="163"/>
      <c r="V46" s="163"/>
      <c r="W46" s="163"/>
      <c r="X46" s="163"/>
      <c r="Y46" s="163"/>
      <c r="Z46" s="152"/>
      <c r="AA46" s="152"/>
      <c r="AB46" s="152"/>
      <c r="AC46" s="152"/>
      <c r="AD46" s="152"/>
      <c r="AE46" s="152"/>
      <c r="AF46" s="152"/>
      <c r="AG46" s="152" t="s">
        <v>123</v>
      </c>
      <c r="AH46" s="152">
        <v>2</v>
      </c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3" x14ac:dyDescent="0.2">
      <c r="A47" s="159"/>
      <c r="B47" s="160"/>
      <c r="C47" s="198" t="s">
        <v>173</v>
      </c>
      <c r="D47" s="167"/>
      <c r="E47" s="168">
        <v>1</v>
      </c>
      <c r="F47" s="163"/>
      <c r="G47" s="163"/>
      <c r="H47" s="163"/>
      <c r="I47" s="163"/>
      <c r="J47" s="163"/>
      <c r="K47" s="163"/>
      <c r="L47" s="163"/>
      <c r="M47" s="163"/>
      <c r="N47" s="162"/>
      <c r="O47" s="162"/>
      <c r="P47" s="162"/>
      <c r="Q47" s="162"/>
      <c r="R47" s="163"/>
      <c r="S47" s="163"/>
      <c r="T47" s="163"/>
      <c r="U47" s="163"/>
      <c r="V47" s="163"/>
      <c r="W47" s="163"/>
      <c r="X47" s="163"/>
      <c r="Y47" s="163"/>
      <c r="Z47" s="152"/>
      <c r="AA47" s="152"/>
      <c r="AB47" s="152"/>
      <c r="AC47" s="152"/>
      <c r="AD47" s="152"/>
      <c r="AE47" s="152"/>
      <c r="AF47" s="152"/>
      <c r="AG47" s="152" t="s">
        <v>123</v>
      </c>
      <c r="AH47" s="152">
        <v>2</v>
      </c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3" x14ac:dyDescent="0.2">
      <c r="A48" s="159"/>
      <c r="B48" s="160"/>
      <c r="C48" s="198" t="s">
        <v>174</v>
      </c>
      <c r="D48" s="167"/>
      <c r="E48" s="168"/>
      <c r="F48" s="163"/>
      <c r="G48" s="163"/>
      <c r="H48" s="163"/>
      <c r="I48" s="163"/>
      <c r="J48" s="163"/>
      <c r="K48" s="163"/>
      <c r="L48" s="163"/>
      <c r="M48" s="163"/>
      <c r="N48" s="162"/>
      <c r="O48" s="162"/>
      <c r="P48" s="162"/>
      <c r="Q48" s="162"/>
      <c r="R48" s="163"/>
      <c r="S48" s="163"/>
      <c r="T48" s="163"/>
      <c r="U48" s="163"/>
      <c r="V48" s="163"/>
      <c r="W48" s="163"/>
      <c r="X48" s="163"/>
      <c r="Y48" s="163"/>
      <c r="Z48" s="152"/>
      <c r="AA48" s="152"/>
      <c r="AB48" s="152"/>
      <c r="AC48" s="152"/>
      <c r="AD48" s="152"/>
      <c r="AE48" s="152"/>
      <c r="AF48" s="152"/>
      <c r="AG48" s="152" t="s">
        <v>123</v>
      </c>
      <c r="AH48" s="152">
        <v>2</v>
      </c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3" x14ac:dyDescent="0.2">
      <c r="A49" s="159"/>
      <c r="B49" s="160"/>
      <c r="C49" s="198" t="s">
        <v>175</v>
      </c>
      <c r="D49" s="167"/>
      <c r="E49" s="168">
        <v>0.53088000000000002</v>
      </c>
      <c r="F49" s="163"/>
      <c r="G49" s="163"/>
      <c r="H49" s="163"/>
      <c r="I49" s="163"/>
      <c r="J49" s="163"/>
      <c r="K49" s="163"/>
      <c r="L49" s="163"/>
      <c r="M49" s="163"/>
      <c r="N49" s="162"/>
      <c r="O49" s="162"/>
      <c r="P49" s="162"/>
      <c r="Q49" s="162"/>
      <c r="R49" s="163"/>
      <c r="S49" s="163"/>
      <c r="T49" s="163"/>
      <c r="U49" s="163"/>
      <c r="V49" s="163"/>
      <c r="W49" s="163"/>
      <c r="X49" s="163"/>
      <c r="Y49" s="163"/>
      <c r="Z49" s="152"/>
      <c r="AA49" s="152"/>
      <c r="AB49" s="152"/>
      <c r="AC49" s="152"/>
      <c r="AD49" s="152"/>
      <c r="AE49" s="152"/>
      <c r="AF49" s="152"/>
      <c r="AG49" s="152" t="s">
        <v>123</v>
      </c>
      <c r="AH49" s="152">
        <v>2</v>
      </c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3" x14ac:dyDescent="0.2">
      <c r="A50" s="159"/>
      <c r="B50" s="160"/>
      <c r="C50" s="198" t="s">
        <v>176</v>
      </c>
      <c r="D50" s="167"/>
      <c r="E50" s="168">
        <v>1.2134400000000001</v>
      </c>
      <c r="F50" s="163"/>
      <c r="G50" s="163"/>
      <c r="H50" s="163"/>
      <c r="I50" s="163"/>
      <c r="J50" s="163"/>
      <c r="K50" s="163"/>
      <c r="L50" s="163"/>
      <c r="M50" s="163"/>
      <c r="N50" s="162"/>
      <c r="O50" s="162"/>
      <c r="P50" s="162"/>
      <c r="Q50" s="162"/>
      <c r="R50" s="163"/>
      <c r="S50" s="163"/>
      <c r="T50" s="163"/>
      <c r="U50" s="163"/>
      <c r="V50" s="163"/>
      <c r="W50" s="163"/>
      <c r="X50" s="163"/>
      <c r="Y50" s="163"/>
      <c r="Z50" s="152"/>
      <c r="AA50" s="152"/>
      <c r="AB50" s="152"/>
      <c r="AC50" s="152"/>
      <c r="AD50" s="152"/>
      <c r="AE50" s="152"/>
      <c r="AF50" s="152"/>
      <c r="AG50" s="152" t="s">
        <v>123</v>
      </c>
      <c r="AH50" s="152">
        <v>2</v>
      </c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3" x14ac:dyDescent="0.2">
      <c r="A51" s="159"/>
      <c r="B51" s="160"/>
      <c r="C51" s="198" t="s">
        <v>177</v>
      </c>
      <c r="D51" s="167"/>
      <c r="E51" s="168">
        <v>0.36449999999999999</v>
      </c>
      <c r="F51" s="163"/>
      <c r="G51" s="163"/>
      <c r="H51" s="163"/>
      <c r="I51" s="163"/>
      <c r="J51" s="163"/>
      <c r="K51" s="163"/>
      <c r="L51" s="163"/>
      <c r="M51" s="163"/>
      <c r="N51" s="162"/>
      <c r="O51" s="162"/>
      <c r="P51" s="162"/>
      <c r="Q51" s="162"/>
      <c r="R51" s="163"/>
      <c r="S51" s="163"/>
      <c r="T51" s="163"/>
      <c r="U51" s="163"/>
      <c r="V51" s="163"/>
      <c r="W51" s="163"/>
      <c r="X51" s="163"/>
      <c r="Y51" s="163"/>
      <c r="Z51" s="152"/>
      <c r="AA51" s="152"/>
      <c r="AB51" s="152"/>
      <c r="AC51" s="152"/>
      <c r="AD51" s="152"/>
      <c r="AE51" s="152"/>
      <c r="AF51" s="152"/>
      <c r="AG51" s="152" t="s">
        <v>123</v>
      </c>
      <c r="AH51" s="152">
        <v>2</v>
      </c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3" x14ac:dyDescent="0.2">
      <c r="A52" s="159"/>
      <c r="B52" s="160"/>
      <c r="C52" s="198" t="s">
        <v>178</v>
      </c>
      <c r="D52" s="167"/>
      <c r="E52" s="168">
        <v>3.6480000000000001</v>
      </c>
      <c r="F52" s="163"/>
      <c r="G52" s="163"/>
      <c r="H52" s="163"/>
      <c r="I52" s="163"/>
      <c r="J52" s="163"/>
      <c r="K52" s="163"/>
      <c r="L52" s="163"/>
      <c r="M52" s="163"/>
      <c r="N52" s="162"/>
      <c r="O52" s="162"/>
      <c r="P52" s="162"/>
      <c r="Q52" s="162"/>
      <c r="R52" s="163"/>
      <c r="S52" s="163"/>
      <c r="T52" s="163"/>
      <c r="U52" s="163"/>
      <c r="V52" s="163"/>
      <c r="W52" s="163"/>
      <c r="X52" s="163"/>
      <c r="Y52" s="163"/>
      <c r="Z52" s="152"/>
      <c r="AA52" s="152"/>
      <c r="AB52" s="152"/>
      <c r="AC52" s="152"/>
      <c r="AD52" s="152"/>
      <c r="AE52" s="152"/>
      <c r="AF52" s="152"/>
      <c r="AG52" s="152" t="s">
        <v>123</v>
      </c>
      <c r="AH52" s="152">
        <v>2</v>
      </c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3" x14ac:dyDescent="0.2">
      <c r="A53" s="159"/>
      <c r="B53" s="160"/>
      <c r="C53" s="198" t="s">
        <v>173</v>
      </c>
      <c r="D53" s="167"/>
      <c r="E53" s="168">
        <v>1</v>
      </c>
      <c r="F53" s="163"/>
      <c r="G53" s="163"/>
      <c r="H53" s="163"/>
      <c r="I53" s="163"/>
      <c r="J53" s="163"/>
      <c r="K53" s="163"/>
      <c r="L53" s="163"/>
      <c r="M53" s="163"/>
      <c r="N53" s="162"/>
      <c r="O53" s="162"/>
      <c r="P53" s="162"/>
      <c r="Q53" s="162"/>
      <c r="R53" s="163"/>
      <c r="S53" s="163"/>
      <c r="T53" s="163"/>
      <c r="U53" s="163"/>
      <c r="V53" s="163"/>
      <c r="W53" s="163"/>
      <c r="X53" s="163"/>
      <c r="Y53" s="163"/>
      <c r="Z53" s="152"/>
      <c r="AA53" s="152"/>
      <c r="AB53" s="152"/>
      <c r="AC53" s="152"/>
      <c r="AD53" s="152"/>
      <c r="AE53" s="152"/>
      <c r="AF53" s="152"/>
      <c r="AG53" s="152" t="s">
        <v>123</v>
      </c>
      <c r="AH53" s="152">
        <v>2</v>
      </c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3" x14ac:dyDescent="0.2">
      <c r="A54" s="159"/>
      <c r="B54" s="160"/>
      <c r="C54" s="197" t="s">
        <v>179</v>
      </c>
      <c r="D54" s="167"/>
      <c r="E54" s="168"/>
      <c r="F54" s="163"/>
      <c r="G54" s="163"/>
      <c r="H54" s="163"/>
      <c r="I54" s="163"/>
      <c r="J54" s="163"/>
      <c r="K54" s="163"/>
      <c r="L54" s="163"/>
      <c r="M54" s="163"/>
      <c r="N54" s="162"/>
      <c r="O54" s="162"/>
      <c r="P54" s="162"/>
      <c r="Q54" s="162"/>
      <c r="R54" s="163"/>
      <c r="S54" s="163"/>
      <c r="T54" s="163"/>
      <c r="U54" s="163"/>
      <c r="V54" s="163"/>
      <c r="W54" s="163"/>
      <c r="X54" s="163"/>
      <c r="Y54" s="163"/>
      <c r="Z54" s="152"/>
      <c r="AA54" s="152"/>
      <c r="AB54" s="152"/>
      <c r="AC54" s="152"/>
      <c r="AD54" s="152"/>
      <c r="AE54" s="152"/>
      <c r="AF54" s="152"/>
      <c r="AG54" s="152" t="s">
        <v>123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3" x14ac:dyDescent="0.2">
      <c r="A55" s="159"/>
      <c r="B55" s="160"/>
      <c r="C55" s="194" t="s">
        <v>180</v>
      </c>
      <c r="D55" s="165"/>
      <c r="E55" s="166">
        <v>1.446</v>
      </c>
      <c r="F55" s="163"/>
      <c r="G55" s="163"/>
      <c r="H55" s="163"/>
      <c r="I55" s="163"/>
      <c r="J55" s="163"/>
      <c r="K55" s="163"/>
      <c r="L55" s="163"/>
      <c r="M55" s="163"/>
      <c r="N55" s="162"/>
      <c r="O55" s="162"/>
      <c r="P55" s="162"/>
      <c r="Q55" s="162"/>
      <c r="R55" s="163"/>
      <c r="S55" s="163"/>
      <c r="T55" s="163"/>
      <c r="U55" s="163"/>
      <c r="V55" s="163"/>
      <c r="W55" s="163"/>
      <c r="X55" s="163"/>
      <c r="Y55" s="163"/>
      <c r="Z55" s="152"/>
      <c r="AA55" s="152"/>
      <c r="AB55" s="152"/>
      <c r="AC55" s="152"/>
      <c r="AD55" s="152"/>
      <c r="AE55" s="152"/>
      <c r="AF55" s="152"/>
      <c r="AG55" s="152" t="s">
        <v>123</v>
      </c>
      <c r="AH55" s="152">
        <v>0</v>
      </c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x14ac:dyDescent="0.2">
      <c r="A56" s="170" t="s">
        <v>110</v>
      </c>
      <c r="B56" s="171" t="s">
        <v>72</v>
      </c>
      <c r="C56" s="192" t="s">
        <v>73</v>
      </c>
      <c r="D56" s="172"/>
      <c r="E56" s="173"/>
      <c r="F56" s="174"/>
      <c r="G56" s="174">
        <f>SUMIF(AG57:AG84,"&lt;&gt;NOR",G57:G84)</f>
        <v>0</v>
      </c>
      <c r="H56" s="174"/>
      <c r="I56" s="174">
        <f>SUM(I57:I84)</f>
        <v>0</v>
      </c>
      <c r="J56" s="174"/>
      <c r="K56" s="174">
        <f>SUM(K57:K84)</f>
        <v>0</v>
      </c>
      <c r="L56" s="174"/>
      <c r="M56" s="174">
        <f>SUM(M57:M84)</f>
        <v>0</v>
      </c>
      <c r="N56" s="173"/>
      <c r="O56" s="173">
        <f>SUM(O57:O84)</f>
        <v>0.19</v>
      </c>
      <c r="P56" s="173"/>
      <c r="Q56" s="173">
        <f>SUM(Q57:Q84)</f>
        <v>1.9500000000000002</v>
      </c>
      <c r="R56" s="174"/>
      <c r="S56" s="174"/>
      <c r="T56" s="175"/>
      <c r="U56" s="169"/>
      <c r="V56" s="169">
        <f>SUM(V57:V84)</f>
        <v>56.3</v>
      </c>
      <c r="W56" s="169"/>
      <c r="X56" s="169"/>
      <c r="Y56" s="169"/>
      <c r="AG56" t="s">
        <v>111</v>
      </c>
    </row>
    <row r="57" spans="1:60" outlineLevel="1" x14ac:dyDescent="0.2">
      <c r="A57" s="177">
        <v>15</v>
      </c>
      <c r="B57" s="178" t="s">
        <v>181</v>
      </c>
      <c r="C57" s="193" t="s">
        <v>182</v>
      </c>
      <c r="D57" s="179" t="s">
        <v>183</v>
      </c>
      <c r="E57" s="180">
        <v>19</v>
      </c>
      <c r="F57" s="181"/>
      <c r="G57" s="182">
        <f>ROUND(E57*F57,2)</f>
        <v>0</v>
      </c>
      <c r="H57" s="181"/>
      <c r="I57" s="182">
        <f>ROUND(E57*H57,2)</f>
        <v>0</v>
      </c>
      <c r="J57" s="181"/>
      <c r="K57" s="182">
        <f>ROUND(E57*J57,2)</f>
        <v>0</v>
      </c>
      <c r="L57" s="182">
        <v>21</v>
      </c>
      <c r="M57" s="182">
        <f>G57*(1+L57/100)</f>
        <v>0</v>
      </c>
      <c r="N57" s="180">
        <v>0</v>
      </c>
      <c r="O57" s="180">
        <f>ROUND(E57*N57,2)</f>
        <v>0</v>
      </c>
      <c r="P57" s="180">
        <v>1.92E-3</v>
      </c>
      <c r="Q57" s="180">
        <f>ROUND(E57*P57,2)</f>
        <v>0.04</v>
      </c>
      <c r="R57" s="182" t="s">
        <v>184</v>
      </c>
      <c r="S57" s="182" t="s">
        <v>116</v>
      </c>
      <c r="T57" s="183" t="s">
        <v>116</v>
      </c>
      <c r="U57" s="163">
        <v>5.7500000000000002E-2</v>
      </c>
      <c r="V57" s="163">
        <f>ROUND(E57*U57,2)</f>
        <v>1.0900000000000001</v>
      </c>
      <c r="W57" s="163"/>
      <c r="X57" s="163" t="s">
        <v>117</v>
      </c>
      <c r="Y57" s="163" t="s">
        <v>118</v>
      </c>
      <c r="Z57" s="152"/>
      <c r="AA57" s="152"/>
      <c r="AB57" s="152"/>
      <c r="AC57" s="152"/>
      <c r="AD57" s="152"/>
      <c r="AE57" s="152"/>
      <c r="AF57" s="152"/>
      <c r="AG57" s="152" t="s">
        <v>119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2" x14ac:dyDescent="0.2">
      <c r="A58" s="159"/>
      <c r="B58" s="160"/>
      <c r="C58" s="194" t="s">
        <v>185</v>
      </c>
      <c r="D58" s="165"/>
      <c r="E58" s="166">
        <v>19</v>
      </c>
      <c r="F58" s="163"/>
      <c r="G58" s="163"/>
      <c r="H58" s="163"/>
      <c r="I58" s="163"/>
      <c r="J58" s="163"/>
      <c r="K58" s="163"/>
      <c r="L58" s="163"/>
      <c r="M58" s="163"/>
      <c r="N58" s="162"/>
      <c r="O58" s="162"/>
      <c r="P58" s="162"/>
      <c r="Q58" s="162"/>
      <c r="R58" s="163"/>
      <c r="S58" s="163"/>
      <c r="T58" s="163"/>
      <c r="U58" s="163"/>
      <c r="V58" s="163"/>
      <c r="W58" s="163"/>
      <c r="X58" s="163"/>
      <c r="Y58" s="163"/>
      <c r="Z58" s="152"/>
      <c r="AA58" s="152"/>
      <c r="AB58" s="152"/>
      <c r="AC58" s="152"/>
      <c r="AD58" s="152"/>
      <c r="AE58" s="152"/>
      <c r="AF58" s="152"/>
      <c r="AG58" s="152" t="s">
        <v>123</v>
      </c>
      <c r="AH58" s="152">
        <v>0</v>
      </c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ht="22.5" outlineLevel="1" x14ac:dyDescent="0.2">
      <c r="A59" s="177">
        <v>16</v>
      </c>
      <c r="B59" s="178" t="s">
        <v>186</v>
      </c>
      <c r="C59" s="193" t="s">
        <v>187</v>
      </c>
      <c r="D59" s="179" t="s">
        <v>183</v>
      </c>
      <c r="E59" s="180">
        <v>17.2</v>
      </c>
      <c r="F59" s="181"/>
      <c r="G59" s="182">
        <f>ROUND(E59*F59,2)</f>
        <v>0</v>
      </c>
      <c r="H59" s="181"/>
      <c r="I59" s="182">
        <f>ROUND(E59*H59,2)</f>
        <v>0</v>
      </c>
      <c r="J59" s="181"/>
      <c r="K59" s="182">
        <f>ROUND(E59*J59,2)</f>
        <v>0</v>
      </c>
      <c r="L59" s="182">
        <v>21</v>
      </c>
      <c r="M59" s="182">
        <f>G59*(1+L59/100)</f>
        <v>0</v>
      </c>
      <c r="N59" s="180">
        <v>0</v>
      </c>
      <c r="O59" s="180">
        <f>ROUND(E59*N59,2)</f>
        <v>0</v>
      </c>
      <c r="P59" s="180">
        <v>1.92E-3</v>
      </c>
      <c r="Q59" s="180">
        <f>ROUND(E59*P59,2)</f>
        <v>0.03</v>
      </c>
      <c r="R59" s="182" t="s">
        <v>184</v>
      </c>
      <c r="S59" s="182" t="s">
        <v>116</v>
      </c>
      <c r="T59" s="183" t="s">
        <v>116</v>
      </c>
      <c r="U59" s="163">
        <v>6.5549999999999997E-2</v>
      </c>
      <c r="V59" s="163">
        <f>ROUND(E59*U59,2)</f>
        <v>1.1299999999999999</v>
      </c>
      <c r="W59" s="163"/>
      <c r="X59" s="163" t="s">
        <v>117</v>
      </c>
      <c r="Y59" s="163" t="s">
        <v>118</v>
      </c>
      <c r="Z59" s="152"/>
      <c r="AA59" s="152"/>
      <c r="AB59" s="152"/>
      <c r="AC59" s="152"/>
      <c r="AD59" s="152"/>
      <c r="AE59" s="152"/>
      <c r="AF59" s="152"/>
      <c r="AG59" s="152" t="s">
        <v>119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2" x14ac:dyDescent="0.2">
      <c r="A60" s="159"/>
      <c r="B60" s="160"/>
      <c r="C60" s="194" t="s">
        <v>188</v>
      </c>
      <c r="D60" s="165"/>
      <c r="E60" s="166">
        <v>17.2</v>
      </c>
      <c r="F60" s="163"/>
      <c r="G60" s="163"/>
      <c r="H60" s="163"/>
      <c r="I60" s="163"/>
      <c r="J60" s="163"/>
      <c r="K60" s="163"/>
      <c r="L60" s="163"/>
      <c r="M60" s="163"/>
      <c r="N60" s="162"/>
      <c r="O60" s="162"/>
      <c r="P60" s="162"/>
      <c r="Q60" s="162"/>
      <c r="R60" s="163"/>
      <c r="S60" s="163"/>
      <c r="T60" s="163"/>
      <c r="U60" s="163"/>
      <c r="V60" s="163"/>
      <c r="W60" s="163"/>
      <c r="X60" s="163"/>
      <c r="Y60" s="163"/>
      <c r="Z60" s="152"/>
      <c r="AA60" s="152"/>
      <c r="AB60" s="152"/>
      <c r="AC60" s="152"/>
      <c r="AD60" s="152"/>
      <c r="AE60" s="152"/>
      <c r="AF60" s="152"/>
      <c r="AG60" s="152" t="s">
        <v>123</v>
      </c>
      <c r="AH60" s="152">
        <v>0</v>
      </c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77">
        <v>17</v>
      </c>
      <c r="B61" s="178" t="s">
        <v>189</v>
      </c>
      <c r="C61" s="193" t="s">
        <v>190</v>
      </c>
      <c r="D61" s="179" t="s">
        <v>183</v>
      </c>
      <c r="E61" s="180">
        <v>19</v>
      </c>
      <c r="F61" s="181"/>
      <c r="G61" s="182">
        <f>ROUND(E61*F61,2)</f>
        <v>0</v>
      </c>
      <c r="H61" s="181"/>
      <c r="I61" s="182">
        <f>ROUND(E61*H61,2)</f>
        <v>0</v>
      </c>
      <c r="J61" s="181"/>
      <c r="K61" s="182">
        <f>ROUND(E61*J61,2)</f>
        <v>0</v>
      </c>
      <c r="L61" s="182">
        <v>21</v>
      </c>
      <c r="M61" s="182">
        <f>G61*(1+L61/100)</f>
        <v>0</v>
      </c>
      <c r="N61" s="180">
        <v>0</v>
      </c>
      <c r="O61" s="180">
        <f>ROUND(E61*N61,2)</f>
        <v>0</v>
      </c>
      <c r="P61" s="180">
        <v>2.3E-3</v>
      </c>
      <c r="Q61" s="180">
        <f>ROUND(E61*P61,2)</f>
        <v>0.04</v>
      </c>
      <c r="R61" s="182" t="s">
        <v>184</v>
      </c>
      <c r="S61" s="182" t="s">
        <v>116</v>
      </c>
      <c r="T61" s="183" t="s">
        <v>116</v>
      </c>
      <c r="U61" s="163">
        <v>0.10349999999999999</v>
      </c>
      <c r="V61" s="163">
        <f>ROUND(E61*U61,2)</f>
        <v>1.97</v>
      </c>
      <c r="W61" s="163"/>
      <c r="X61" s="163" t="s">
        <v>117</v>
      </c>
      <c r="Y61" s="163" t="s">
        <v>118</v>
      </c>
      <c r="Z61" s="152"/>
      <c r="AA61" s="152"/>
      <c r="AB61" s="152"/>
      <c r="AC61" s="152"/>
      <c r="AD61" s="152"/>
      <c r="AE61" s="152"/>
      <c r="AF61" s="152"/>
      <c r="AG61" s="152" t="s">
        <v>119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2" x14ac:dyDescent="0.2">
      <c r="A62" s="159"/>
      <c r="B62" s="160"/>
      <c r="C62" s="194" t="s">
        <v>185</v>
      </c>
      <c r="D62" s="165"/>
      <c r="E62" s="166">
        <v>19</v>
      </c>
      <c r="F62" s="163"/>
      <c r="G62" s="163"/>
      <c r="H62" s="163"/>
      <c r="I62" s="163"/>
      <c r="J62" s="163"/>
      <c r="K62" s="163"/>
      <c r="L62" s="163"/>
      <c r="M62" s="163"/>
      <c r="N62" s="162"/>
      <c r="O62" s="162"/>
      <c r="P62" s="162"/>
      <c r="Q62" s="162"/>
      <c r="R62" s="163"/>
      <c r="S62" s="163"/>
      <c r="T62" s="163"/>
      <c r="U62" s="163"/>
      <c r="V62" s="163"/>
      <c r="W62" s="163"/>
      <c r="X62" s="163"/>
      <c r="Y62" s="163"/>
      <c r="Z62" s="152"/>
      <c r="AA62" s="152"/>
      <c r="AB62" s="152"/>
      <c r="AC62" s="152"/>
      <c r="AD62" s="152"/>
      <c r="AE62" s="152"/>
      <c r="AF62" s="152"/>
      <c r="AG62" s="152" t="s">
        <v>123</v>
      </c>
      <c r="AH62" s="152">
        <v>0</v>
      </c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ht="22.5" outlineLevel="1" x14ac:dyDescent="0.2">
      <c r="A63" s="177">
        <v>18</v>
      </c>
      <c r="B63" s="178" t="s">
        <v>191</v>
      </c>
      <c r="C63" s="193" t="s">
        <v>192</v>
      </c>
      <c r="D63" s="179" t="s">
        <v>114</v>
      </c>
      <c r="E63" s="180">
        <v>0.90500000000000003</v>
      </c>
      <c r="F63" s="181"/>
      <c r="G63" s="182">
        <f>ROUND(E63*F63,2)</f>
        <v>0</v>
      </c>
      <c r="H63" s="181"/>
      <c r="I63" s="182">
        <f>ROUND(E63*H63,2)</f>
        <v>0</v>
      </c>
      <c r="J63" s="181"/>
      <c r="K63" s="182">
        <f>ROUND(E63*J63,2)</f>
        <v>0</v>
      </c>
      <c r="L63" s="182">
        <v>21</v>
      </c>
      <c r="M63" s="182">
        <f>G63*(1+L63/100)</f>
        <v>0</v>
      </c>
      <c r="N63" s="180">
        <v>0</v>
      </c>
      <c r="O63" s="180">
        <f>ROUND(E63*N63,2)</f>
        <v>0</v>
      </c>
      <c r="P63" s="180">
        <v>7.2100000000000003E-3</v>
      </c>
      <c r="Q63" s="180">
        <f>ROUND(E63*P63,2)</f>
        <v>0.01</v>
      </c>
      <c r="R63" s="182" t="s">
        <v>184</v>
      </c>
      <c r="S63" s="182" t="s">
        <v>116</v>
      </c>
      <c r="T63" s="183" t="s">
        <v>116</v>
      </c>
      <c r="U63" s="163">
        <v>0.14949999999999999</v>
      </c>
      <c r="V63" s="163">
        <f>ROUND(E63*U63,2)</f>
        <v>0.14000000000000001</v>
      </c>
      <c r="W63" s="163"/>
      <c r="X63" s="163" t="s">
        <v>117</v>
      </c>
      <c r="Y63" s="163" t="s">
        <v>118</v>
      </c>
      <c r="Z63" s="152"/>
      <c r="AA63" s="152"/>
      <c r="AB63" s="152"/>
      <c r="AC63" s="152"/>
      <c r="AD63" s="152"/>
      <c r="AE63" s="152"/>
      <c r="AF63" s="152"/>
      <c r="AG63" s="152" t="s">
        <v>119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2" x14ac:dyDescent="0.2">
      <c r="A64" s="159"/>
      <c r="B64" s="160"/>
      <c r="C64" s="194" t="s">
        <v>193</v>
      </c>
      <c r="D64" s="165"/>
      <c r="E64" s="166">
        <v>0.90500000000000003</v>
      </c>
      <c r="F64" s="163"/>
      <c r="G64" s="163"/>
      <c r="H64" s="163"/>
      <c r="I64" s="163"/>
      <c r="J64" s="163"/>
      <c r="K64" s="163"/>
      <c r="L64" s="163"/>
      <c r="M64" s="163"/>
      <c r="N64" s="162"/>
      <c r="O64" s="162"/>
      <c r="P64" s="162"/>
      <c r="Q64" s="162"/>
      <c r="R64" s="163"/>
      <c r="S64" s="163"/>
      <c r="T64" s="163"/>
      <c r="U64" s="163"/>
      <c r="V64" s="163"/>
      <c r="W64" s="163"/>
      <c r="X64" s="163"/>
      <c r="Y64" s="163"/>
      <c r="Z64" s="152"/>
      <c r="AA64" s="152"/>
      <c r="AB64" s="152"/>
      <c r="AC64" s="152"/>
      <c r="AD64" s="152"/>
      <c r="AE64" s="152"/>
      <c r="AF64" s="152"/>
      <c r="AG64" s="152" t="s">
        <v>123</v>
      </c>
      <c r="AH64" s="152">
        <v>0</v>
      </c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ht="22.5" outlineLevel="1" x14ac:dyDescent="0.2">
      <c r="A65" s="177">
        <v>19</v>
      </c>
      <c r="B65" s="178" t="s">
        <v>194</v>
      </c>
      <c r="C65" s="193" t="s">
        <v>195</v>
      </c>
      <c r="D65" s="179" t="s">
        <v>114</v>
      </c>
      <c r="E65" s="180">
        <v>0.5625</v>
      </c>
      <c r="F65" s="181"/>
      <c r="G65" s="182">
        <f>ROUND(E65*F65,2)</f>
        <v>0</v>
      </c>
      <c r="H65" s="181"/>
      <c r="I65" s="182">
        <f>ROUND(E65*H65,2)</f>
        <v>0</v>
      </c>
      <c r="J65" s="181"/>
      <c r="K65" s="182">
        <f>ROUND(E65*J65,2)</f>
        <v>0</v>
      </c>
      <c r="L65" s="182">
        <v>21</v>
      </c>
      <c r="M65" s="182">
        <f>G65*(1+L65/100)</f>
        <v>0</v>
      </c>
      <c r="N65" s="180">
        <v>0</v>
      </c>
      <c r="O65" s="180">
        <f>ROUND(E65*N65,2)</f>
        <v>0</v>
      </c>
      <c r="P65" s="180">
        <v>7.2100000000000003E-3</v>
      </c>
      <c r="Q65" s="180">
        <f>ROUND(E65*P65,2)</f>
        <v>0</v>
      </c>
      <c r="R65" s="182" t="s">
        <v>184</v>
      </c>
      <c r="S65" s="182" t="s">
        <v>116</v>
      </c>
      <c r="T65" s="183" t="s">
        <v>116</v>
      </c>
      <c r="U65" s="163">
        <v>0.17249999999999999</v>
      </c>
      <c r="V65" s="163">
        <f>ROUND(E65*U65,2)</f>
        <v>0.1</v>
      </c>
      <c r="W65" s="163"/>
      <c r="X65" s="163" t="s">
        <v>117</v>
      </c>
      <c r="Y65" s="163" t="s">
        <v>118</v>
      </c>
      <c r="Z65" s="152"/>
      <c r="AA65" s="152"/>
      <c r="AB65" s="152"/>
      <c r="AC65" s="152"/>
      <c r="AD65" s="152"/>
      <c r="AE65" s="152"/>
      <c r="AF65" s="152"/>
      <c r="AG65" s="152" t="s">
        <v>119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2" x14ac:dyDescent="0.2">
      <c r="A66" s="159"/>
      <c r="B66" s="160"/>
      <c r="C66" s="194" t="s">
        <v>196</v>
      </c>
      <c r="D66" s="165"/>
      <c r="E66" s="166">
        <v>0.5625</v>
      </c>
      <c r="F66" s="163"/>
      <c r="G66" s="163"/>
      <c r="H66" s="163"/>
      <c r="I66" s="163"/>
      <c r="J66" s="163"/>
      <c r="K66" s="163"/>
      <c r="L66" s="163"/>
      <c r="M66" s="163"/>
      <c r="N66" s="162"/>
      <c r="O66" s="162"/>
      <c r="P66" s="162"/>
      <c r="Q66" s="162"/>
      <c r="R66" s="163"/>
      <c r="S66" s="163"/>
      <c r="T66" s="163"/>
      <c r="U66" s="163"/>
      <c r="V66" s="163"/>
      <c r="W66" s="163"/>
      <c r="X66" s="163"/>
      <c r="Y66" s="163"/>
      <c r="Z66" s="152"/>
      <c r="AA66" s="152"/>
      <c r="AB66" s="152"/>
      <c r="AC66" s="152"/>
      <c r="AD66" s="152"/>
      <c r="AE66" s="152"/>
      <c r="AF66" s="152"/>
      <c r="AG66" s="152" t="s">
        <v>123</v>
      </c>
      <c r="AH66" s="152">
        <v>0</v>
      </c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ht="22.5" outlineLevel="1" x14ac:dyDescent="0.2">
      <c r="A67" s="184">
        <v>20</v>
      </c>
      <c r="B67" s="185" t="s">
        <v>197</v>
      </c>
      <c r="C67" s="195" t="s">
        <v>198</v>
      </c>
      <c r="D67" s="186" t="s">
        <v>199</v>
      </c>
      <c r="E67" s="187">
        <v>1</v>
      </c>
      <c r="F67" s="188"/>
      <c r="G67" s="189">
        <f>ROUND(E67*F67,2)</f>
        <v>0</v>
      </c>
      <c r="H67" s="188"/>
      <c r="I67" s="189">
        <f>ROUND(E67*H67,2)</f>
        <v>0</v>
      </c>
      <c r="J67" s="188"/>
      <c r="K67" s="189">
        <f>ROUND(E67*J67,2)</f>
        <v>0</v>
      </c>
      <c r="L67" s="189">
        <v>21</v>
      </c>
      <c r="M67" s="189">
        <f>G67*(1+L67/100)</f>
        <v>0</v>
      </c>
      <c r="N67" s="187">
        <v>0</v>
      </c>
      <c r="O67" s="187">
        <f>ROUND(E67*N67,2)</f>
        <v>0</v>
      </c>
      <c r="P67" s="187">
        <v>2.0080000000000001E-2</v>
      </c>
      <c r="Q67" s="187">
        <f>ROUND(E67*P67,2)</f>
        <v>0.02</v>
      </c>
      <c r="R67" s="189" t="s">
        <v>184</v>
      </c>
      <c r="S67" s="189" t="s">
        <v>116</v>
      </c>
      <c r="T67" s="190" t="s">
        <v>116</v>
      </c>
      <c r="U67" s="163">
        <v>0.1196</v>
      </c>
      <c r="V67" s="163">
        <f>ROUND(E67*U67,2)</f>
        <v>0.12</v>
      </c>
      <c r="W67" s="163"/>
      <c r="X67" s="163" t="s">
        <v>117</v>
      </c>
      <c r="Y67" s="163" t="s">
        <v>118</v>
      </c>
      <c r="Z67" s="152"/>
      <c r="AA67" s="152"/>
      <c r="AB67" s="152"/>
      <c r="AC67" s="152"/>
      <c r="AD67" s="152"/>
      <c r="AE67" s="152"/>
      <c r="AF67" s="152"/>
      <c r="AG67" s="152" t="s">
        <v>119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77">
        <v>21</v>
      </c>
      <c r="B68" s="178" t="s">
        <v>200</v>
      </c>
      <c r="C68" s="193" t="s">
        <v>201</v>
      </c>
      <c r="D68" s="179" t="s">
        <v>114</v>
      </c>
      <c r="E68" s="180">
        <v>150.1</v>
      </c>
      <c r="F68" s="181"/>
      <c r="G68" s="182">
        <f>ROUND(E68*F68,2)</f>
        <v>0</v>
      </c>
      <c r="H68" s="181"/>
      <c r="I68" s="182">
        <f>ROUND(E68*H68,2)</f>
        <v>0</v>
      </c>
      <c r="J68" s="181"/>
      <c r="K68" s="182">
        <f>ROUND(E68*J68,2)</f>
        <v>0</v>
      </c>
      <c r="L68" s="182">
        <v>21</v>
      </c>
      <c r="M68" s="182">
        <f>G68*(1+L68/100)</f>
        <v>0</v>
      </c>
      <c r="N68" s="180">
        <v>0</v>
      </c>
      <c r="O68" s="180">
        <f>ROUND(E68*N68,2)</f>
        <v>0</v>
      </c>
      <c r="P68" s="180">
        <v>7.3200000000000001E-3</v>
      </c>
      <c r="Q68" s="180">
        <f>ROUND(E68*P68,2)</f>
        <v>1.1000000000000001</v>
      </c>
      <c r="R68" s="182" t="s">
        <v>184</v>
      </c>
      <c r="S68" s="182" t="s">
        <v>116</v>
      </c>
      <c r="T68" s="183" t="s">
        <v>116</v>
      </c>
      <c r="U68" s="163">
        <v>9.1999999999999998E-2</v>
      </c>
      <c r="V68" s="163">
        <f>ROUND(E68*U68,2)</f>
        <v>13.81</v>
      </c>
      <c r="W68" s="163"/>
      <c r="X68" s="163" t="s">
        <v>117</v>
      </c>
      <c r="Y68" s="163" t="s">
        <v>118</v>
      </c>
      <c r="Z68" s="152"/>
      <c r="AA68" s="152"/>
      <c r="AB68" s="152"/>
      <c r="AC68" s="152"/>
      <c r="AD68" s="152"/>
      <c r="AE68" s="152"/>
      <c r="AF68" s="152"/>
      <c r="AG68" s="152" t="s">
        <v>119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2" x14ac:dyDescent="0.2">
      <c r="A69" s="159"/>
      <c r="B69" s="160"/>
      <c r="C69" s="194" t="s">
        <v>202</v>
      </c>
      <c r="D69" s="165"/>
      <c r="E69" s="166">
        <v>150.1</v>
      </c>
      <c r="F69" s="163"/>
      <c r="G69" s="163"/>
      <c r="H69" s="163"/>
      <c r="I69" s="163"/>
      <c r="J69" s="163"/>
      <c r="K69" s="163"/>
      <c r="L69" s="163"/>
      <c r="M69" s="163"/>
      <c r="N69" s="162"/>
      <c r="O69" s="162"/>
      <c r="P69" s="162"/>
      <c r="Q69" s="162"/>
      <c r="R69" s="163"/>
      <c r="S69" s="163"/>
      <c r="T69" s="163"/>
      <c r="U69" s="163"/>
      <c r="V69" s="163"/>
      <c r="W69" s="163"/>
      <c r="X69" s="163"/>
      <c r="Y69" s="163"/>
      <c r="Z69" s="152"/>
      <c r="AA69" s="152"/>
      <c r="AB69" s="152"/>
      <c r="AC69" s="152"/>
      <c r="AD69" s="152"/>
      <c r="AE69" s="152"/>
      <c r="AF69" s="152"/>
      <c r="AG69" s="152" t="s">
        <v>123</v>
      </c>
      <c r="AH69" s="152">
        <v>0</v>
      </c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ht="22.5" outlineLevel="1" x14ac:dyDescent="0.2">
      <c r="A70" s="177">
        <v>22</v>
      </c>
      <c r="B70" s="178" t="s">
        <v>203</v>
      </c>
      <c r="C70" s="193" t="s">
        <v>204</v>
      </c>
      <c r="D70" s="179" t="s">
        <v>114</v>
      </c>
      <c r="E70" s="180">
        <v>97.18</v>
      </c>
      <c r="F70" s="181"/>
      <c r="G70" s="182">
        <f>ROUND(E70*F70,2)</f>
        <v>0</v>
      </c>
      <c r="H70" s="181"/>
      <c r="I70" s="182">
        <f>ROUND(E70*H70,2)</f>
        <v>0</v>
      </c>
      <c r="J70" s="181"/>
      <c r="K70" s="182">
        <f>ROUND(E70*J70,2)</f>
        <v>0</v>
      </c>
      <c r="L70" s="182">
        <v>21</v>
      </c>
      <c r="M70" s="182">
        <f>G70*(1+L70/100)</f>
        <v>0</v>
      </c>
      <c r="N70" s="180">
        <v>0</v>
      </c>
      <c r="O70" s="180">
        <f>ROUND(E70*N70,2)</f>
        <v>0</v>
      </c>
      <c r="P70" s="180">
        <v>7.3200000000000001E-3</v>
      </c>
      <c r="Q70" s="180">
        <f>ROUND(E70*P70,2)</f>
        <v>0.71</v>
      </c>
      <c r="R70" s="182" t="s">
        <v>184</v>
      </c>
      <c r="S70" s="182" t="s">
        <v>116</v>
      </c>
      <c r="T70" s="183" t="s">
        <v>116</v>
      </c>
      <c r="U70" s="163">
        <v>0.10580000000000001</v>
      </c>
      <c r="V70" s="163">
        <f>ROUND(E70*U70,2)</f>
        <v>10.28</v>
      </c>
      <c r="W70" s="163"/>
      <c r="X70" s="163" t="s">
        <v>117</v>
      </c>
      <c r="Y70" s="163" t="s">
        <v>118</v>
      </c>
      <c r="Z70" s="152"/>
      <c r="AA70" s="152"/>
      <c r="AB70" s="152"/>
      <c r="AC70" s="152"/>
      <c r="AD70" s="152"/>
      <c r="AE70" s="152"/>
      <c r="AF70" s="152"/>
      <c r="AG70" s="152" t="s">
        <v>119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2" x14ac:dyDescent="0.2">
      <c r="A71" s="159"/>
      <c r="B71" s="160"/>
      <c r="C71" s="194" t="s">
        <v>140</v>
      </c>
      <c r="D71" s="165"/>
      <c r="E71" s="166">
        <v>97.18</v>
      </c>
      <c r="F71" s="163"/>
      <c r="G71" s="163"/>
      <c r="H71" s="163"/>
      <c r="I71" s="163"/>
      <c r="J71" s="163"/>
      <c r="K71" s="163"/>
      <c r="L71" s="163"/>
      <c r="M71" s="163"/>
      <c r="N71" s="162"/>
      <c r="O71" s="162"/>
      <c r="P71" s="162"/>
      <c r="Q71" s="162"/>
      <c r="R71" s="163"/>
      <c r="S71" s="163"/>
      <c r="T71" s="163"/>
      <c r="U71" s="163"/>
      <c r="V71" s="163"/>
      <c r="W71" s="163"/>
      <c r="X71" s="163"/>
      <c r="Y71" s="163"/>
      <c r="Z71" s="152"/>
      <c r="AA71" s="152"/>
      <c r="AB71" s="152"/>
      <c r="AC71" s="152"/>
      <c r="AD71" s="152"/>
      <c r="AE71" s="152"/>
      <c r="AF71" s="152"/>
      <c r="AG71" s="152" t="s">
        <v>123</v>
      </c>
      <c r="AH71" s="152">
        <v>0</v>
      </c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77">
        <v>23</v>
      </c>
      <c r="B72" s="178" t="s">
        <v>205</v>
      </c>
      <c r="C72" s="193" t="s">
        <v>206</v>
      </c>
      <c r="D72" s="179" t="s">
        <v>183</v>
      </c>
      <c r="E72" s="180">
        <v>36.200000000000003</v>
      </c>
      <c r="F72" s="181"/>
      <c r="G72" s="182">
        <f>ROUND(E72*F72,2)</f>
        <v>0</v>
      </c>
      <c r="H72" s="181"/>
      <c r="I72" s="182">
        <f>ROUND(E72*H72,2)</f>
        <v>0</v>
      </c>
      <c r="J72" s="181"/>
      <c r="K72" s="182">
        <f>ROUND(E72*J72,2)</f>
        <v>0</v>
      </c>
      <c r="L72" s="182">
        <v>21</v>
      </c>
      <c r="M72" s="182">
        <f>G72*(1+L72/100)</f>
        <v>0</v>
      </c>
      <c r="N72" s="180">
        <v>1.3699999999999999E-3</v>
      </c>
      <c r="O72" s="180">
        <f>ROUND(E72*N72,2)</f>
        <v>0.05</v>
      </c>
      <c r="P72" s="180">
        <v>0</v>
      </c>
      <c r="Q72" s="180">
        <f>ROUND(E72*P72,2)</f>
        <v>0</v>
      </c>
      <c r="R72" s="182" t="s">
        <v>184</v>
      </c>
      <c r="S72" s="182" t="s">
        <v>116</v>
      </c>
      <c r="T72" s="183" t="s">
        <v>116</v>
      </c>
      <c r="U72" s="163">
        <v>0.24</v>
      </c>
      <c r="V72" s="163">
        <f>ROUND(E72*U72,2)</f>
        <v>8.69</v>
      </c>
      <c r="W72" s="163"/>
      <c r="X72" s="163" t="s">
        <v>117</v>
      </c>
      <c r="Y72" s="163" t="s">
        <v>118</v>
      </c>
      <c r="Z72" s="152"/>
      <c r="AA72" s="152"/>
      <c r="AB72" s="152"/>
      <c r="AC72" s="152"/>
      <c r="AD72" s="152"/>
      <c r="AE72" s="152"/>
      <c r="AF72" s="152"/>
      <c r="AG72" s="152" t="s">
        <v>119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2" x14ac:dyDescent="0.2">
      <c r="A73" s="159"/>
      <c r="B73" s="160"/>
      <c r="C73" s="194" t="s">
        <v>185</v>
      </c>
      <c r="D73" s="165"/>
      <c r="E73" s="166">
        <v>19</v>
      </c>
      <c r="F73" s="163"/>
      <c r="G73" s="163"/>
      <c r="H73" s="163"/>
      <c r="I73" s="163"/>
      <c r="J73" s="163"/>
      <c r="K73" s="163"/>
      <c r="L73" s="163"/>
      <c r="M73" s="163"/>
      <c r="N73" s="162"/>
      <c r="O73" s="162"/>
      <c r="P73" s="162"/>
      <c r="Q73" s="162"/>
      <c r="R73" s="163"/>
      <c r="S73" s="163"/>
      <c r="T73" s="163"/>
      <c r="U73" s="163"/>
      <c r="V73" s="163"/>
      <c r="W73" s="163"/>
      <c r="X73" s="163"/>
      <c r="Y73" s="163"/>
      <c r="Z73" s="152"/>
      <c r="AA73" s="152"/>
      <c r="AB73" s="152"/>
      <c r="AC73" s="152"/>
      <c r="AD73" s="152"/>
      <c r="AE73" s="152"/>
      <c r="AF73" s="152"/>
      <c r="AG73" s="152" t="s">
        <v>123</v>
      </c>
      <c r="AH73" s="152">
        <v>0</v>
      </c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3" x14ac:dyDescent="0.2">
      <c r="A74" s="159"/>
      <c r="B74" s="160"/>
      <c r="C74" s="194" t="s">
        <v>188</v>
      </c>
      <c r="D74" s="165"/>
      <c r="E74" s="166">
        <v>17.2</v>
      </c>
      <c r="F74" s="163"/>
      <c r="G74" s="163"/>
      <c r="H74" s="163"/>
      <c r="I74" s="163"/>
      <c r="J74" s="163"/>
      <c r="K74" s="163"/>
      <c r="L74" s="163"/>
      <c r="M74" s="163"/>
      <c r="N74" s="162"/>
      <c r="O74" s="162"/>
      <c r="P74" s="162"/>
      <c r="Q74" s="162"/>
      <c r="R74" s="163"/>
      <c r="S74" s="163"/>
      <c r="T74" s="163"/>
      <c r="U74" s="163"/>
      <c r="V74" s="163"/>
      <c r="W74" s="163"/>
      <c r="X74" s="163"/>
      <c r="Y74" s="163"/>
      <c r="Z74" s="152"/>
      <c r="AA74" s="152"/>
      <c r="AB74" s="152"/>
      <c r="AC74" s="152"/>
      <c r="AD74" s="152"/>
      <c r="AE74" s="152"/>
      <c r="AF74" s="152"/>
      <c r="AG74" s="152" t="s">
        <v>123</v>
      </c>
      <c r="AH74" s="152">
        <v>0</v>
      </c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ht="22.5" outlineLevel="1" x14ac:dyDescent="0.2">
      <c r="A75" s="177">
        <v>24</v>
      </c>
      <c r="B75" s="178" t="s">
        <v>207</v>
      </c>
      <c r="C75" s="193" t="s">
        <v>208</v>
      </c>
      <c r="D75" s="179" t="s">
        <v>183</v>
      </c>
      <c r="E75" s="180">
        <v>19</v>
      </c>
      <c r="F75" s="181"/>
      <c r="G75" s="182">
        <f>ROUND(E75*F75,2)</f>
        <v>0</v>
      </c>
      <c r="H75" s="181"/>
      <c r="I75" s="182">
        <f>ROUND(E75*H75,2)</f>
        <v>0</v>
      </c>
      <c r="J75" s="181"/>
      <c r="K75" s="182">
        <f>ROUND(E75*J75,2)</f>
        <v>0</v>
      </c>
      <c r="L75" s="182">
        <v>21</v>
      </c>
      <c r="M75" s="182">
        <f>G75*(1+L75/100)</f>
        <v>0</v>
      </c>
      <c r="N75" s="180">
        <v>4.0000000000000001E-3</v>
      </c>
      <c r="O75" s="180">
        <f>ROUND(E75*N75,2)</f>
        <v>0.08</v>
      </c>
      <c r="P75" s="180">
        <v>0</v>
      </c>
      <c r="Q75" s="180">
        <f>ROUND(E75*P75,2)</f>
        <v>0</v>
      </c>
      <c r="R75" s="182" t="s">
        <v>184</v>
      </c>
      <c r="S75" s="182" t="s">
        <v>116</v>
      </c>
      <c r="T75" s="183" t="s">
        <v>116</v>
      </c>
      <c r="U75" s="163">
        <v>0.45534999999999998</v>
      </c>
      <c r="V75" s="163">
        <f>ROUND(E75*U75,2)</f>
        <v>8.65</v>
      </c>
      <c r="W75" s="163"/>
      <c r="X75" s="163" t="s">
        <v>117</v>
      </c>
      <c r="Y75" s="163" t="s">
        <v>118</v>
      </c>
      <c r="Z75" s="152"/>
      <c r="AA75" s="152"/>
      <c r="AB75" s="152"/>
      <c r="AC75" s="152"/>
      <c r="AD75" s="152"/>
      <c r="AE75" s="152"/>
      <c r="AF75" s="152"/>
      <c r="AG75" s="152" t="s">
        <v>119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2" x14ac:dyDescent="0.2">
      <c r="A76" s="159"/>
      <c r="B76" s="160"/>
      <c r="C76" s="257" t="s">
        <v>209</v>
      </c>
      <c r="D76" s="258"/>
      <c r="E76" s="258"/>
      <c r="F76" s="258"/>
      <c r="G76" s="258"/>
      <c r="H76" s="163"/>
      <c r="I76" s="163"/>
      <c r="J76" s="163"/>
      <c r="K76" s="163"/>
      <c r="L76" s="163"/>
      <c r="M76" s="163"/>
      <c r="N76" s="162"/>
      <c r="O76" s="162"/>
      <c r="P76" s="162"/>
      <c r="Q76" s="162"/>
      <c r="R76" s="163"/>
      <c r="S76" s="163"/>
      <c r="T76" s="163"/>
      <c r="U76" s="163"/>
      <c r="V76" s="163"/>
      <c r="W76" s="163"/>
      <c r="X76" s="163"/>
      <c r="Y76" s="163"/>
      <c r="Z76" s="152"/>
      <c r="AA76" s="152"/>
      <c r="AB76" s="152"/>
      <c r="AC76" s="152"/>
      <c r="AD76" s="152"/>
      <c r="AE76" s="152"/>
      <c r="AF76" s="152"/>
      <c r="AG76" s="152" t="s">
        <v>121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2" x14ac:dyDescent="0.2">
      <c r="A77" s="159"/>
      <c r="B77" s="160"/>
      <c r="C77" s="194" t="s">
        <v>185</v>
      </c>
      <c r="D77" s="165"/>
      <c r="E77" s="166">
        <v>19</v>
      </c>
      <c r="F77" s="163"/>
      <c r="G77" s="163"/>
      <c r="H77" s="163"/>
      <c r="I77" s="163"/>
      <c r="J77" s="163"/>
      <c r="K77" s="163"/>
      <c r="L77" s="163"/>
      <c r="M77" s="163"/>
      <c r="N77" s="162"/>
      <c r="O77" s="162"/>
      <c r="P77" s="162"/>
      <c r="Q77" s="162"/>
      <c r="R77" s="163"/>
      <c r="S77" s="163"/>
      <c r="T77" s="163"/>
      <c r="U77" s="163"/>
      <c r="V77" s="163"/>
      <c r="W77" s="163"/>
      <c r="X77" s="163"/>
      <c r="Y77" s="163"/>
      <c r="Z77" s="152"/>
      <c r="AA77" s="152"/>
      <c r="AB77" s="152"/>
      <c r="AC77" s="152"/>
      <c r="AD77" s="152"/>
      <c r="AE77" s="152"/>
      <c r="AF77" s="152"/>
      <c r="AG77" s="152" t="s">
        <v>123</v>
      </c>
      <c r="AH77" s="152">
        <v>0</v>
      </c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ht="22.5" outlineLevel="1" x14ac:dyDescent="0.2">
      <c r="A78" s="177">
        <v>25</v>
      </c>
      <c r="B78" s="178" t="s">
        <v>210</v>
      </c>
      <c r="C78" s="193" t="s">
        <v>211</v>
      </c>
      <c r="D78" s="179" t="s">
        <v>114</v>
      </c>
      <c r="E78" s="180">
        <v>1.4675</v>
      </c>
      <c r="F78" s="181"/>
      <c r="G78" s="182">
        <f>ROUND(E78*F78,2)</f>
        <v>0</v>
      </c>
      <c r="H78" s="181"/>
      <c r="I78" s="182">
        <f>ROUND(E78*H78,2)</f>
        <v>0</v>
      </c>
      <c r="J78" s="181"/>
      <c r="K78" s="182">
        <f>ROUND(E78*J78,2)</f>
        <v>0</v>
      </c>
      <c r="L78" s="182">
        <v>21</v>
      </c>
      <c r="M78" s="182">
        <f>G78*(1+L78/100)</f>
        <v>0</v>
      </c>
      <c r="N78" s="180">
        <v>6.1399999999999996E-3</v>
      </c>
      <c r="O78" s="180">
        <f>ROUND(E78*N78,2)</f>
        <v>0.01</v>
      </c>
      <c r="P78" s="180">
        <v>0</v>
      </c>
      <c r="Q78" s="180">
        <f>ROUND(E78*P78,2)</f>
        <v>0</v>
      </c>
      <c r="R78" s="182" t="s">
        <v>184</v>
      </c>
      <c r="S78" s="182" t="s">
        <v>116</v>
      </c>
      <c r="T78" s="183" t="s">
        <v>116</v>
      </c>
      <c r="U78" s="163">
        <v>2.6507000000000001</v>
      </c>
      <c r="V78" s="163">
        <f>ROUND(E78*U78,2)</f>
        <v>3.89</v>
      </c>
      <c r="W78" s="163"/>
      <c r="X78" s="163" t="s">
        <v>117</v>
      </c>
      <c r="Y78" s="163" t="s">
        <v>118</v>
      </c>
      <c r="Z78" s="152"/>
      <c r="AA78" s="152"/>
      <c r="AB78" s="152"/>
      <c r="AC78" s="152"/>
      <c r="AD78" s="152"/>
      <c r="AE78" s="152"/>
      <c r="AF78" s="152"/>
      <c r="AG78" s="152" t="s">
        <v>119</v>
      </c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2" x14ac:dyDescent="0.2">
      <c r="A79" s="159"/>
      <c r="B79" s="160"/>
      <c r="C79" s="194" t="s">
        <v>193</v>
      </c>
      <c r="D79" s="165"/>
      <c r="E79" s="166">
        <v>0.90500000000000003</v>
      </c>
      <c r="F79" s="163"/>
      <c r="G79" s="163"/>
      <c r="H79" s="163"/>
      <c r="I79" s="163"/>
      <c r="J79" s="163"/>
      <c r="K79" s="163"/>
      <c r="L79" s="163"/>
      <c r="M79" s="163"/>
      <c r="N79" s="162"/>
      <c r="O79" s="162"/>
      <c r="P79" s="162"/>
      <c r="Q79" s="162"/>
      <c r="R79" s="163"/>
      <c r="S79" s="163"/>
      <c r="T79" s="163"/>
      <c r="U79" s="163"/>
      <c r="V79" s="163"/>
      <c r="W79" s="163"/>
      <c r="X79" s="163"/>
      <c r="Y79" s="163"/>
      <c r="Z79" s="152"/>
      <c r="AA79" s="152"/>
      <c r="AB79" s="152"/>
      <c r="AC79" s="152"/>
      <c r="AD79" s="152"/>
      <c r="AE79" s="152"/>
      <c r="AF79" s="152"/>
      <c r="AG79" s="152" t="s">
        <v>123</v>
      </c>
      <c r="AH79" s="152">
        <v>0</v>
      </c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3" x14ac:dyDescent="0.2">
      <c r="A80" s="159"/>
      <c r="B80" s="160"/>
      <c r="C80" s="194" t="s">
        <v>196</v>
      </c>
      <c r="D80" s="165"/>
      <c r="E80" s="166">
        <v>0.5625</v>
      </c>
      <c r="F80" s="163"/>
      <c r="G80" s="163"/>
      <c r="H80" s="163"/>
      <c r="I80" s="163"/>
      <c r="J80" s="163"/>
      <c r="K80" s="163"/>
      <c r="L80" s="163"/>
      <c r="M80" s="163"/>
      <c r="N80" s="162"/>
      <c r="O80" s="162"/>
      <c r="P80" s="162"/>
      <c r="Q80" s="162"/>
      <c r="R80" s="163"/>
      <c r="S80" s="163"/>
      <c r="T80" s="163"/>
      <c r="U80" s="163"/>
      <c r="V80" s="163"/>
      <c r="W80" s="163"/>
      <c r="X80" s="163"/>
      <c r="Y80" s="163"/>
      <c r="Z80" s="152"/>
      <c r="AA80" s="152"/>
      <c r="AB80" s="152"/>
      <c r="AC80" s="152"/>
      <c r="AD80" s="152"/>
      <c r="AE80" s="152"/>
      <c r="AF80" s="152"/>
      <c r="AG80" s="152" t="s">
        <v>123</v>
      </c>
      <c r="AH80" s="152">
        <v>0</v>
      </c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ht="22.5" outlineLevel="1" x14ac:dyDescent="0.2">
      <c r="A81" s="177">
        <v>26</v>
      </c>
      <c r="B81" s="178" t="s">
        <v>212</v>
      </c>
      <c r="C81" s="193" t="s">
        <v>213</v>
      </c>
      <c r="D81" s="179" t="s">
        <v>183</v>
      </c>
      <c r="E81" s="180">
        <v>53.6</v>
      </c>
      <c r="F81" s="181"/>
      <c r="G81" s="182">
        <f>ROUND(E81*F81,2)</f>
        <v>0</v>
      </c>
      <c r="H81" s="181"/>
      <c r="I81" s="182">
        <f>ROUND(E81*H81,2)</f>
        <v>0</v>
      </c>
      <c r="J81" s="181"/>
      <c r="K81" s="182">
        <f>ROUND(E81*J81,2)</f>
        <v>0</v>
      </c>
      <c r="L81" s="182">
        <v>21</v>
      </c>
      <c r="M81" s="182">
        <f>G81*(1+L81/100)</f>
        <v>0</v>
      </c>
      <c r="N81" s="180">
        <v>8.4999999999999995E-4</v>
      </c>
      <c r="O81" s="180">
        <f>ROUND(E81*N81,2)</f>
        <v>0.05</v>
      </c>
      <c r="P81" s="180">
        <v>0</v>
      </c>
      <c r="Q81" s="180">
        <f>ROUND(E81*P81,2)</f>
        <v>0</v>
      </c>
      <c r="R81" s="182" t="s">
        <v>184</v>
      </c>
      <c r="S81" s="182" t="s">
        <v>116</v>
      </c>
      <c r="T81" s="183" t="s">
        <v>116</v>
      </c>
      <c r="U81" s="163">
        <v>0.12</v>
      </c>
      <c r="V81" s="163">
        <f>ROUND(E81*U81,2)</f>
        <v>6.43</v>
      </c>
      <c r="W81" s="163"/>
      <c r="X81" s="163" t="s">
        <v>117</v>
      </c>
      <c r="Y81" s="163" t="s">
        <v>118</v>
      </c>
      <c r="Z81" s="152"/>
      <c r="AA81" s="152"/>
      <c r="AB81" s="152"/>
      <c r="AC81" s="152"/>
      <c r="AD81" s="152"/>
      <c r="AE81" s="152"/>
      <c r="AF81" s="152"/>
      <c r="AG81" s="152" t="s">
        <v>119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2" x14ac:dyDescent="0.2">
      <c r="A82" s="159"/>
      <c r="B82" s="160"/>
      <c r="C82" s="194" t="s">
        <v>214</v>
      </c>
      <c r="D82" s="165"/>
      <c r="E82" s="166">
        <v>53.6</v>
      </c>
      <c r="F82" s="163"/>
      <c r="G82" s="163"/>
      <c r="H82" s="163"/>
      <c r="I82" s="163"/>
      <c r="J82" s="163"/>
      <c r="K82" s="163"/>
      <c r="L82" s="163"/>
      <c r="M82" s="163"/>
      <c r="N82" s="162"/>
      <c r="O82" s="162"/>
      <c r="P82" s="162"/>
      <c r="Q82" s="162"/>
      <c r="R82" s="163"/>
      <c r="S82" s="163"/>
      <c r="T82" s="163"/>
      <c r="U82" s="163"/>
      <c r="V82" s="163"/>
      <c r="W82" s="163"/>
      <c r="X82" s="163"/>
      <c r="Y82" s="163"/>
      <c r="Z82" s="152"/>
      <c r="AA82" s="152"/>
      <c r="AB82" s="152"/>
      <c r="AC82" s="152"/>
      <c r="AD82" s="152"/>
      <c r="AE82" s="152"/>
      <c r="AF82" s="152"/>
      <c r="AG82" s="152" t="s">
        <v>123</v>
      </c>
      <c r="AH82" s="152">
        <v>0</v>
      </c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 x14ac:dyDescent="0.2">
      <c r="A83" s="159">
        <v>27</v>
      </c>
      <c r="B83" s="160" t="s">
        <v>215</v>
      </c>
      <c r="C83" s="196" t="s">
        <v>216</v>
      </c>
      <c r="D83" s="161" t="s">
        <v>0</v>
      </c>
      <c r="E83" s="191"/>
      <c r="F83" s="164"/>
      <c r="G83" s="163">
        <f>ROUND(E83*F83,2)</f>
        <v>0</v>
      </c>
      <c r="H83" s="164"/>
      <c r="I83" s="163">
        <f>ROUND(E83*H83,2)</f>
        <v>0</v>
      </c>
      <c r="J83" s="164"/>
      <c r="K83" s="163">
        <f>ROUND(E83*J83,2)</f>
        <v>0</v>
      </c>
      <c r="L83" s="163">
        <v>21</v>
      </c>
      <c r="M83" s="163">
        <f>G83*(1+L83/100)</f>
        <v>0</v>
      </c>
      <c r="N83" s="162">
        <v>0</v>
      </c>
      <c r="O83" s="162">
        <f>ROUND(E83*N83,2)</f>
        <v>0</v>
      </c>
      <c r="P83" s="162">
        <v>0</v>
      </c>
      <c r="Q83" s="162">
        <f>ROUND(E83*P83,2)</f>
        <v>0</v>
      </c>
      <c r="R83" s="163" t="s">
        <v>184</v>
      </c>
      <c r="S83" s="163" t="s">
        <v>116</v>
      </c>
      <c r="T83" s="163" t="s">
        <v>116</v>
      </c>
      <c r="U83" s="163">
        <v>0</v>
      </c>
      <c r="V83" s="163">
        <f>ROUND(E83*U83,2)</f>
        <v>0</v>
      </c>
      <c r="W83" s="163"/>
      <c r="X83" s="163" t="s">
        <v>132</v>
      </c>
      <c r="Y83" s="163" t="s">
        <v>118</v>
      </c>
      <c r="Z83" s="152"/>
      <c r="AA83" s="152"/>
      <c r="AB83" s="152"/>
      <c r="AC83" s="152"/>
      <c r="AD83" s="152"/>
      <c r="AE83" s="152"/>
      <c r="AF83" s="152"/>
      <c r="AG83" s="152" t="s">
        <v>133</v>
      </c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2" x14ac:dyDescent="0.2">
      <c r="A84" s="159"/>
      <c r="B84" s="160"/>
      <c r="C84" s="266" t="s">
        <v>143</v>
      </c>
      <c r="D84" s="267"/>
      <c r="E84" s="267"/>
      <c r="F84" s="267"/>
      <c r="G84" s="267"/>
      <c r="H84" s="163"/>
      <c r="I84" s="163"/>
      <c r="J84" s="163"/>
      <c r="K84" s="163"/>
      <c r="L84" s="163"/>
      <c r="M84" s="163"/>
      <c r="N84" s="162"/>
      <c r="O84" s="162"/>
      <c r="P84" s="162"/>
      <c r="Q84" s="162"/>
      <c r="R84" s="163"/>
      <c r="S84" s="163"/>
      <c r="T84" s="163"/>
      <c r="U84" s="163"/>
      <c r="V84" s="163"/>
      <c r="W84" s="163"/>
      <c r="X84" s="163"/>
      <c r="Y84" s="163"/>
      <c r="Z84" s="152"/>
      <c r="AA84" s="152"/>
      <c r="AB84" s="152"/>
      <c r="AC84" s="152"/>
      <c r="AD84" s="152"/>
      <c r="AE84" s="152"/>
      <c r="AF84" s="152"/>
      <c r="AG84" s="152" t="s">
        <v>121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x14ac:dyDescent="0.2">
      <c r="A85" s="170" t="s">
        <v>110</v>
      </c>
      <c r="B85" s="171" t="s">
        <v>74</v>
      </c>
      <c r="C85" s="192" t="s">
        <v>75</v>
      </c>
      <c r="D85" s="172"/>
      <c r="E85" s="173"/>
      <c r="F85" s="174"/>
      <c r="G85" s="174">
        <f>SUMIF(AG86:AG102,"&lt;&gt;NOR",G86:G102)</f>
        <v>0</v>
      </c>
      <c r="H85" s="174"/>
      <c r="I85" s="174">
        <f>SUM(I86:I102)</f>
        <v>0</v>
      </c>
      <c r="J85" s="174"/>
      <c r="K85" s="174">
        <f>SUM(K86:K102)</f>
        <v>0</v>
      </c>
      <c r="L85" s="174"/>
      <c r="M85" s="174">
        <f>SUM(M86:M102)</f>
        <v>0</v>
      </c>
      <c r="N85" s="173"/>
      <c r="O85" s="173">
        <f>SUM(O86:O102)</f>
        <v>3.7799999999999994</v>
      </c>
      <c r="P85" s="173"/>
      <c r="Q85" s="173">
        <f>SUM(Q86:Q102)</f>
        <v>3.51</v>
      </c>
      <c r="R85" s="174"/>
      <c r="S85" s="174"/>
      <c r="T85" s="175"/>
      <c r="U85" s="169"/>
      <c r="V85" s="169">
        <f>SUM(V86:V102)</f>
        <v>255.12</v>
      </c>
      <c r="W85" s="169"/>
      <c r="X85" s="169"/>
      <c r="Y85" s="169"/>
      <c r="AG85" t="s">
        <v>111</v>
      </c>
    </row>
    <row r="86" spans="1:60" outlineLevel="1" x14ac:dyDescent="0.2">
      <c r="A86" s="177">
        <v>28</v>
      </c>
      <c r="B86" s="178" t="s">
        <v>217</v>
      </c>
      <c r="C86" s="193" t="s">
        <v>218</v>
      </c>
      <c r="D86" s="179" t="s">
        <v>156</v>
      </c>
      <c r="E86" s="180">
        <v>4.4815699999999996</v>
      </c>
      <c r="F86" s="181"/>
      <c r="G86" s="182">
        <f>ROUND(E86*F86,2)</f>
        <v>0</v>
      </c>
      <c r="H86" s="181"/>
      <c r="I86" s="182">
        <f>ROUND(E86*H86,2)</f>
        <v>0</v>
      </c>
      <c r="J86" s="181"/>
      <c r="K86" s="182">
        <f>ROUND(E86*J86,2)</f>
        <v>0</v>
      </c>
      <c r="L86" s="182">
        <v>21</v>
      </c>
      <c r="M86" s="182">
        <f>G86*(1+L86/100)</f>
        <v>0</v>
      </c>
      <c r="N86" s="180">
        <v>0</v>
      </c>
      <c r="O86" s="180">
        <f>ROUND(E86*N86,2)</f>
        <v>0</v>
      </c>
      <c r="P86" s="180">
        <v>0</v>
      </c>
      <c r="Q86" s="180">
        <f>ROUND(E86*P86,2)</f>
        <v>0</v>
      </c>
      <c r="R86" s="182"/>
      <c r="S86" s="182" t="s">
        <v>219</v>
      </c>
      <c r="T86" s="183" t="s">
        <v>220</v>
      </c>
      <c r="U86" s="163">
        <v>0</v>
      </c>
      <c r="V86" s="163">
        <f>ROUND(E86*U86,2)</f>
        <v>0</v>
      </c>
      <c r="W86" s="163"/>
      <c r="X86" s="163" t="s">
        <v>221</v>
      </c>
      <c r="Y86" s="163" t="s">
        <v>118</v>
      </c>
      <c r="Z86" s="152"/>
      <c r="AA86" s="152"/>
      <c r="AB86" s="152"/>
      <c r="AC86" s="152"/>
      <c r="AD86" s="152"/>
      <c r="AE86" s="152"/>
      <c r="AF86" s="152"/>
      <c r="AG86" s="152" t="s">
        <v>222</v>
      </c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2" x14ac:dyDescent="0.2">
      <c r="A87" s="159"/>
      <c r="B87" s="160"/>
      <c r="C87" s="194" t="s">
        <v>223</v>
      </c>
      <c r="D87" s="165"/>
      <c r="E87" s="166">
        <v>4.4815699999999996</v>
      </c>
      <c r="F87" s="163"/>
      <c r="G87" s="163"/>
      <c r="H87" s="163"/>
      <c r="I87" s="163"/>
      <c r="J87" s="163"/>
      <c r="K87" s="163"/>
      <c r="L87" s="163"/>
      <c r="M87" s="163"/>
      <c r="N87" s="162"/>
      <c r="O87" s="162"/>
      <c r="P87" s="162"/>
      <c r="Q87" s="162"/>
      <c r="R87" s="163"/>
      <c r="S87" s="163"/>
      <c r="T87" s="163"/>
      <c r="U87" s="163"/>
      <c r="V87" s="163"/>
      <c r="W87" s="163"/>
      <c r="X87" s="163"/>
      <c r="Y87" s="163"/>
      <c r="Z87" s="152"/>
      <c r="AA87" s="152"/>
      <c r="AB87" s="152"/>
      <c r="AC87" s="152"/>
      <c r="AD87" s="152"/>
      <c r="AE87" s="152"/>
      <c r="AF87" s="152"/>
      <c r="AG87" s="152" t="s">
        <v>123</v>
      </c>
      <c r="AH87" s="152">
        <v>0</v>
      </c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">
      <c r="A88" s="177">
        <v>29</v>
      </c>
      <c r="B88" s="178" t="s">
        <v>224</v>
      </c>
      <c r="C88" s="193" t="s">
        <v>225</v>
      </c>
      <c r="D88" s="179" t="s">
        <v>183</v>
      </c>
      <c r="E88" s="180">
        <v>26.8</v>
      </c>
      <c r="F88" s="181"/>
      <c r="G88" s="182">
        <f>ROUND(E88*F88,2)</f>
        <v>0</v>
      </c>
      <c r="H88" s="181"/>
      <c r="I88" s="182">
        <f>ROUND(E88*H88,2)</f>
        <v>0</v>
      </c>
      <c r="J88" s="181"/>
      <c r="K88" s="182">
        <f>ROUND(E88*J88,2)</f>
        <v>0</v>
      </c>
      <c r="L88" s="182">
        <v>21</v>
      </c>
      <c r="M88" s="182">
        <f>G88*(1+L88/100)</f>
        <v>0</v>
      </c>
      <c r="N88" s="180">
        <v>0</v>
      </c>
      <c r="O88" s="180">
        <f>ROUND(E88*N88,2)</f>
        <v>0</v>
      </c>
      <c r="P88" s="180">
        <v>2E-3</v>
      </c>
      <c r="Q88" s="180">
        <f>ROUND(E88*P88,2)</f>
        <v>0.05</v>
      </c>
      <c r="R88" s="182" t="s">
        <v>226</v>
      </c>
      <c r="S88" s="182" t="s">
        <v>116</v>
      </c>
      <c r="T88" s="183" t="s">
        <v>116</v>
      </c>
      <c r="U88" s="163">
        <v>0.156</v>
      </c>
      <c r="V88" s="163">
        <f>ROUND(E88*U88,2)</f>
        <v>4.18</v>
      </c>
      <c r="W88" s="163"/>
      <c r="X88" s="163" t="s">
        <v>117</v>
      </c>
      <c r="Y88" s="163" t="s">
        <v>118</v>
      </c>
      <c r="Z88" s="152"/>
      <c r="AA88" s="152"/>
      <c r="AB88" s="152"/>
      <c r="AC88" s="152"/>
      <c r="AD88" s="152"/>
      <c r="AE88" s="152"/>
      <c r="AF88" s="152"/>
      <c r="AG88" s="152" t="s">
        <v>119</v>
      </c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2" x14ac:dyDescent="0.2">
      <c r="A89" s="159"/>
      <c r="B89" s="160"/>
      <c r="C89" s="194" t="s">
        <v>227</v>
      </c>
      <c r="D89" s="165"/>
      <c r="E89" s="166">
        <v>26.8</v>
      </c>
      <c r="F89" s="163"/>
      <c r="G89" s="163"/>
      <c r="H89" s="163"/>
      <c r="I89" s="163"/>
      <c r="J89" s="163"/>
      <c r="K89" s="163"/>
      <c r="L89" s="163"/>
      <c r="M89" s="163"/>
      <c r="N89" s="162"/>
      <c r="O89" s="162"/>
      <c r="P89" s="162"/>
      <c r="Q89" s="162"/>
      <c r="R89" s="163"/>
      <c r="S89" s="163"/>
      <c r="T89" s="163"/>
      <c r="U89" s="163"/>
      <c r="V89" s="163"/>
      <c r="W89" s="163"/>
      <c r="X89" s="163"/>
      <c r="Y89" s="163"/>
      <c r="Z89" s="152"/>
      <c r="AA89" s="152"/>
      <c r="AB89" s="152"/>
      <c r="AC89" s="152"/>
      <c r="AD89" s="152"/>
      <c r="AE89" s="152"/>
      <c r="AF89" s="152"/>
      <c r="AG89" s="152" t="s">
        <v>123</v>
      </c>
      <c r="AH89" s="152">
        <v>0</v>
      </c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ht="22.5" outlineLevel="1" x14ac:dyDescent="0.2">
      <c r="A90" s="177">
        <v>30</v>
      </c>
      <c r="B90" s="178" t="s">
        <v>228</v>
      </c>
      <c r="C90" s="193" t="s">
        <v>229</v>
      </c>
      <c r="D90" s="179" t="s">
        <v>114</v>
      </c>
      <c r="E90" s="180">
        <v>247.28</v>
      </c>
      <c r="F90" s="181"/>
      <c r="G90" s="182">
        <f>ROUND(E90*F90,2)</f>
        <v>0</v>
      </c>
      <c r="H90" s="181"/>
      <c r="I90" s="182">
        <f>ROUND(E90*H90,2)</f>
        <v>0</v>
      </c>
      <c r="J90" s="181"/>
      <c r="K90" s="182">
        <f>ROUND(E90*J90,2)</f>
        <v>0</v>
      </c>
      <c r="L90" s="182">
        <v>21</v>
      </c>
      <c r="M90" s="182">
        <f>G90*(1+L90/100)</f>
        <v>0</v>
      </c>
      <c r="N90" s="180">
        <v>0</v>
      </c>
      <c r="O90" s="180">
        <f>ROUND(E90*N90,2)</f>
        <v>0</v>
      </c>
      <c r="P90" s="180">
        <v>1.4E-2</v>
      </c>
      <c r="Q90" s="180">
        <f>ROUND(E90*P90,2)</f>
        <v>3.46</v>
      </c>
      <c r="R90" s="182" t="s">
        <v>226</v>
      </c>
      <c r="S90" s="182" t="s">
        <v>116</v>
      </c>
      <c r="T90" s="183" t="s">
        <v>116</v>
      </c>
      <c r="U90" s="163">
        <v>0.28860000000000002</v>
      </c>
      <c r="V90" s="163">
        <f>ROUND(E90*U90,2)</f>
        <v>71.37</v>
      </c>
      <c r="W90" s="163"/>
      <c r="X90" s="163" t="s">
        <v>117</v>
      </c>
      <c r="Y90" s="163" t="s">
        <v>118</v>
      </c>
      <c r="Z90" s="152"/>
      <c r="AA90" s="152"/>
      <c r="AB90" s="152"/>
      <c r="AC90" s="152"/>
      <c r="AD90" s="152"/>
      <c r="AE90" s="152"/>
      <c r="AF90" s="152"/>
      <c r="AG90" s="152" t="s">
        <v>119</v>
      </c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2" x14ac:dyDescent="0.2">
      <c r="A91" s="159"/>
      <c r="B91" s="160"/>
      <c r="C91" s="194" t="s">
        <v>137</v>
      </c>
      <c r="D91" s="165"/>
      <c r="E91" s="166">
        <v>247.28</v>
      </c>
      <c r="F91" s="163"/>
      <c r="G91" s="163"/>
      <c r="H91" s="163"/>
      <c r="I91" s="163"/>
      <c r="J91" s="163"/>
      <c r="K91" s="163"/>
      <c r="L91" s="163"/>
      <c r="M91" s="163"/>
      <c r="N91" s="162"/>
      <c r="O91" s="162"/>
      <c r="P91" s="162"/>
      <c r="Q91" s="162"/>
      <c r="R91" s="163"/>
      <c r="S91" s="163"/>
      <c r="T91" s="163"/>
      <c r="U91" s="163"/>
      <c r="V91" s="163"/>
      <c r="W91" s="163"/>
      <c r="X91" s="163"/>
      <c r="Y91" s="163"/>
      <c r="Z91" s="152"/>
      <c r="AA91" s="152"/>
      <c r="AB91" s="152"/>
      <c r="AC91" s="152"/>
      <c r="AD91" s="152"/>
      <c r="AE91" s="152"/>
      <c r="AF91" s="152"/>
      <c r="AG91" s="152" t="s">
        <v>123</v>
      </c>
      <c r="AH91" s="152">
        <v>0</v>
      </c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77">
        <v>31</v>
      </c>
      <c r="B92" s="178" t="s">
        <v>230</v>
      </c>
      <c r="C92" s="193" t="s">
        <v>231</v>
      </c>
      <c r="D92" s="179" t="s">
        <v>114</v>
      </c>
      <c r="E92" s="180">
        <v>247.28</v>
      </c>
      <c r="F92" s="181"/>
      <c r="G92" s="182">
        <f>ROUND(E92*F92,2)</f>
        <v>0</v>
      </c>
      <c r="H92" s="181"/>
      <c r="I92" s="182">
        <f>ROUND(E92*H92,2)</f>
        <v>0</v>
      </c>
      <c r="J92" s="181"/>
      <c r="K92" s="182">
        <f>ROUND(E92*J92,2)</f>
        <v>0</v>
      </c>
      <c r="L92" s="182">
        <v>21</v>
      </c>
      <c r="M92" s="182">
        <f>G92*(1+L92/100)</f>
        <v>0</v>
      </c>
      <c r="N92" s="180">
        <v>1.418E-2</v>
      </c>
      <c r="O92" s="180">
        <f>ROUND(E92*N92,2)</f>
        <v>3.51</v>
      </c>
      <c r="P92" s="180">
        <v>0</v>
      </c>
      <c r="Q92" s="180">
        <f>ROUND(E92*P92,2)</f>
        <v>0</v>
      </c>
      <c r="R92" s="182" t="s">
        <v>226</v>
      </c>
      <c r="S92" s="182" t="s">
        <v>116</v>
      </c>
      <c r="T92" s="183" t="s">
        <v>116</v>
      </c>
      <c r="U92" s="163">
        <v>0.56000000000000005</v>
      </c>
      <c r="V92" s="163">
        <f>ROUND(E92*U92,2)</f>
        <v>138.47999999999999</v>
      </c>
      <c r="W92" s="163"/>
      <c r="X92" s="163" t="s">
        <v>117</v>
      </c>
      <c r="Y92" s="163" t="s">
        <v>118</v>
      </c>
      <c r="Z92" s="152"/>
      <c r="AA92" s="152"/>
      <c r="AB92" s="152"/>
      <c r="AC92" s="152"/>
      <c r="AD92" s="152"/>
      <c r="AE92" s="152"/>
      <c r="AF92" s="152"/>
      <c r="AG92" s="152" t="s">
        <v>119</v>
      </c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2" x14ac:dyDescent="0.2">
      <c r="A93" s="159"/>
      <c r="B93" s="160"/>
      <c r="C93" s="194" t="s">
        <v>137</v>
      </c>
      <c r="D93" s="165"/>
      <c r="E93" s="166">
        <v>247.28</v>
      </c>
      <c r="F93" s="163"/>
      <c r="G93" s="163"/>
      <c r="H93" s="163"/>
      <c r="I93" s="163"/>
      <c r="J93" s="163"/>
      <c r="K93" s="163"/>
      <c r="L93" s="163"/>
      <c r="M93" s="163"/>
      <c r="N93" s="162"/>
      <c r="O93" s="162"/>
      <c r="P93" s="162"/>
      <c r="Q93" s="162"/>
      <c r="R93" s="163"/>
      <c r="S93" s="163"/>
      <c r="T93" s="163"/>
      <c r="U93" s="163"/>
      <c r="V93" s="163"/>
      <c r="W93" s="163"/>
      <c r="X93" s="163"/>
      <c r="Y93" s="163"/>
      <c r="Z93" s="152"/>
      <c r="AA93" s="152"/>
      <c r="AB93" s="152"/>
      <c r="AC93" s="152"/>
      <c r="AD93" s="152"/>
      <c r="AE93" s="152"/>
      <c r="AF93" s="152"/>
      <c r="AG93" s="152" t="s">
        <v>123</v>
      </c>
      <c r="AH93" s="152">
        <v>0</v>
      </c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">
      <c r="A94" s="177">
        <v>32</v>
      </c>
      <c r="B94" s="178" t="s">
        <v>232</v>
      </c>
      <c r="C94" s="193" t="s">
        <v>233</v>
      </c>
      <c r="D94" s="179" t="s">
        <v>183</v>
      </c>
      <c r="E94" s="180">
        <v>26.8</v>
      </c>
      <c r="F94" s="181"/>
      <c r="G94" s="182">
        <f>ROUND(E94*F94,2)</f>
        <v>0</v>
      </c>
      <c r="H94" s="181"/>
      <c r="I94" s="182">
        <f>ROUND(E94*H94,2)</f>
        <v>0</v>
      </c>
      <c r="J94" s="181"/>
      <c r="K94" s="182">
        <f>ROUND(E94*J94,2)</f>
        <v>0</v>
      </c>
      <c r="L94" s="182">
        <v>21</v>
      </c>
      <c r="M94" s="182">
        <f>G94*(1+L94/100)</f>
        <v>0</v>
      </c>
      <c r="N94" s="180">
        <v>6.9100000000000003E-3</v>
      </c>
      <c r="O94" s="180">
        <f>ROUND(E94*N94,2)</f>
        <v>0.19</v>
      </c>
      <c r="P94" s="180">
        <v>0</v>
      </c>
      <c r="Q94" s="180">
        <f>ROUND(E94*P94,2)</f>
        <v>0</v>
      </c>
      <c r="R94" s="182" t="s">
        <v>226</v>
      </c>
      <c r="S94" s="182" t="s">
        <v>116</v>
      </c>
      <c r="T94" s="183" t="s">
        <v>116</v>
      </c>
      <c r="U94" s="163">
        <v>0.4</v>
      </c>
      <c r="V94" s="163">
        <f>ROUND(E94*U94,2)</f>
        <v>10.72</v>
      </c>
      <c r="W94" s="163"/>
      <c r="X94" s="163" t="s">
        <v>117</v>
      </c>
      <c r="Y94" s="163" t="s">
        <v>118</v>
      </c>
      <c r="Z94" s="152"/>
      <c r="AA94" s="152"/>
      <c r="AB94" s="152"/>
      <c r="AC94" s="152"/>
      <c r="AD94" s="152"/>
      <c r="AE94" s="152"/>
      <c r="AF94" s="152"/>
      <c r="AG94" s="152" t="s">
        <v>119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2" x14ac:dyDescent="0.2">
      <c r="A95" s="159"/>
      <c r="B95" s="160"/>
      <c r="C95" s="194" t="s">
        <v>227</v>
      </c>
      <c r="D95" s="165"/>
      <c r="E95" s="166">
        <v>26.8</v>
      </c>
      <c r="F95" s="163"/>
      <c r="G95" s="163"/>
      <c r="H95" s="163"/>
      <c r="I95" s="163"/>
      <c r="J95" s="163"/>
      <c r="K95" s="163"/>
      <c r="L95" s="163"/>
      <c r="M95" s="163"/>
      <c r="N95" s="162"/>
      <c r="O95" s="162"/>
      <c r="P95" s="162"/>
      <c r="Q95" s="162"/>
      <c r="R95" s="163"/>
      <c r="S95" s="163"/>
      <c r="T95" s="163"/>
      <c r="U95" s="163"/>
      <c r="V95" s="163"/>
      <c r="W95" s="163"/>
      <c r="X95" s="163"/>
      <c r="Y95" s="163"/>
      <c r="Z95" s="152"/>
      <c r="AA95" s="152"/>
      <c r="AB95" s="152"/>
      <c r="AC95" s="152"/>
      <c r="AD95" s="152"/>
      <c r="AE95" s="152"/>
      <c r="AF95" s="152"/>
      <c r="AG95" s="152" t="s">
        <v>123</v>
      </c>
      <c r="AH95" s="152">
        <v>0</v>
      </c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ht="22.5" outlineLevel="1" x14ac:dyDescent="0.2">
      <c r="A96" s="184">
        <v>33</v>
      </c>
      <c r="B96" s="185" t="s">
        <v>234</v>
      </c>
      <c r="C96" s="195" t="s">
        <v>235</v>
      </c>
      <c r="D96" s="186" t="s">
        <v>199</v>
      </c>
      <c r="E96" s="187">
        <v>1</v>
      </c>
      <c r="F96" s="188"/>
      <c r="G96" s="189">
        <f>ROUND(E96*F96,2)</f>
        <v>0</v>
      </c>
      <c r="H96" s="188"/>
      <c r="I96" s="189">
        <f>ROUND(E96*H96,2)</f>
        <v>0</v>
      </c>
      <c r="J96" s="188"/>
      <c r="K96" s="189">
        <f>ROUND(E96*J96,2)</f>
        <v>0</v>
      </c>
      <c r="L96" s="189">
        <v>21</v>
      </c>
      <c r="M96" s="189">
        <f>G96*(1+L96/100)</f>
        <v>0</v>
      </c>
      <c r="N96" s="187">
        <v>6.6299999999999996E-3</v>
      </c>
      <c r="O96" s="187">
        <f>ROUND(E96*N96,2)</f>
        <v>0.01</v>
      </c>
      <c r="P96" s="187">
        <v>0</v>
      </c>
      <c r="Q96" s="187">
        <f>ROUND(E96*P96,2)</f>
        <v>0</v>
      </c>
      <c r="R96" s="189" t="s">
        <v>226</v>
      </c>
      <c r="S96" s="189" t="s">
        <v>116</v>
      </c>
      <c r="T96" s="190" t="s">
        <v>116</v>
      </c>
      <c r="U96" s="163">
        <v>0.27600000000000002</v>
      </c>
      <c r="V96" s="163">
        <f>ROUND(E96*U96,2)</f>
        <v>0.28000000000000003</v>
      </c>
      <c r="W96" s="163"/>
      <c r="X96" s="163" t="s">
        <v>117</v>
      </c>
      <c r="Y96" s="163" t="s">
        <v>118</v>
      </c>
      <c r="Z96" s="152"/>
      <c r="AA96" s="152"/>
      <c r="AB96" s="152"/>
      <c r="AC96" s="152"/>
      <c r="AD96" s="152"/>
      <c r="AE96" s="152"/>
      <c r="AF96" s="152"/>
      <c r="AG96" s="152" t="s">
        <v>119</v>
      </c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">
      <c r="A97" s="177">
        <v>34</v>
      </c>
      <c r="B97" s="178" t="s">
        <v>236</v>
      </c>
      <c r="C97" s="193" t="s">
        <v>237</v>
      </c>
      <c r="D97" s="179" t="s">
        <v>183</v>
      </c>
      <c r="E97" s="180">
        <v>53.6</v>
      </c>
      <c r="F97" s="181"/>
      <c r="G97" s="182">
        <f>ROUND(E97*F97,2)</f>
        <v>0</v>
      </c>
      <c r="H97" s="181"/>
      <c r="I97" s="182">
        <f>ROUND(E97*H97,2)</f>
        <v>0</v>
      </c>
      <c r="J97" s="181"/>
      <c r="K97" s="182">
        <f>ROUND(E97*J97,2)</f>
        <v>0</v>
      </c>
      <c r="L97" s="182">
        <v>21</v>
      </c>
      <c r="M97" s="182">
        <f>G97*(1+L97/100)</f>
        <v>0</v>
      </c>
      <c r="N97" s="180">
        <v>2.9E-4</v>
      </c>
      <c r="O97" s="180">
        <f>ROUND(E97*N97,2)</f>
        <v>0.02</v>
      </c>
      <c r="P97" s="180">
        <v>0</v>
      </c>
      <c r="Q97" s="180">
        <f>ROUND(E97*P97,2)</f>
        <v>0</v>
      </c>
      <c r="R97" s="182" t="s">
        <v>226</v>
      </c>
      <c r="S97" s="182" t="s">
        <v>116</v>
      </c>
      <c r="T97" s="183" t="s">
        <v>116</v>
      </c>
      <c r="U97" s="163">
        <v>0.1</v>
      </c>
      <c r="V97" s="163">
        <f>ROUND(E97*U97,2)</f>
        <v>5.36</v>
      </c>
      <c r="W97" s="163"/>
      <c r="X97" s="163" t="s">
        <v>117</v>
      </c>
      <c r="Y97" s="163" t="s">
        <v>118</v>
      </c>
      <c r="Z97" s="152"/>
      <c r="AA97" s="152"/>
      <c r="AB97" s="152"/>
      <c r="AC97" s="152"/>
      <c r="AD97" s="152"/>
      <c r="AE97" s="152"/>
      <c r="AF97" s="152"/>
      <c r="AG97" s="152" t="s">
        <v>119</v>
      </c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2" x14ac:dyDescent="0.2">
      <c r="A98" s="159"/>
      <c r="B98" s="160"/>
      <c r="C98" s="194" t="s">
        <v>214</v>
      </c>
      <c r="D98" s="165"/>
      <c r="E98" s="166">
        <v>53.6</v>
      </c>
      <c r="F98" s="163"/>
      <c r="G98" s="163"/>
      <c r="H98" s="163"/>
      <c r="I98" s="163"/>
      <c r="J98" s="163"/>
      <c r="K98" s="163"/>
      <c r="L98" s="163"/>
      <c r="M98" s="163"/>
      <c r="N98" s="162"/>
      <c r="O98" s="162"/>
      <c r="P98" s="162"/>
      <c r="Q98" s="162"/>
      <c r="R98" s="163"/>
      <c r="S98" s="163"/>
      <c r="T98" s="163"/>
      <c r="U98" s="163"/>
      <c r="V98" s="163"/>
      <c r="W98" s="163"/>
      <c r="X98" s="163"/>
      <c r="Y98" s="163"/>
      <c r="Z98" s="152"/>
      <c r="AA98" s="152"/>
      <c r="AB98" s="152"/>
      <c r="AC98" s="152"/>
      <c r="AD98" s="152"/>
      <c r="AE98" s="152"/>
      <c r="AF98" s="152"/>
      <c r="AG98" s="152" t="s">
        <v>123</v>
      </c>
      <c r="AH98" s="152">
        <v>0</v>
      </c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">
      <c r="A99" s="177">
        <v>35</v>
      </c>
      <c r="B99" s="178" t="s">
        <v>238</v>
      </c>
      <c r="C99" s="193" t="s">
        <v>239</v>
      </c>
      <c r="D99" s="179" t="s">
        <v>114</v>
      </c>
      <c r="E99" s="180">
        <v>247.28</v>
      </c>
      <c r="F99" s="181"/>
      <c r="G99" s="182">
        <f>ROUND(E99*F99,2)</f>
        <v>0</v>
      </c>
      <c r="H99" s="181"/>
      <c r="I99" s="182">
        <f>ROUND(E99*H99,2)</f>
        <v>0</v>
      </c>
      <c r="J99" s="181"/>
      <c r="K99" s="182">
        <f>ROUND(E99*J99,2)</f>
        <v>0</v>
      </c>
      <c r="L99" s="182">
        <v>21</v>
      </c>
      <c r="M99" s="182">
        <f>G99*(1+L99/100)</f>
        <v>0</v>
      </c>
      <c r="N99" s="180">
        <v>1.9000000000000001E-4</v>
      </c>
      <c r="O99" s="180">
        <f>ROUND(E99*N99,2)</f>
        <v>0.05</v>
      </c>
      <c r="P99" s="180">
        <v>0</v>
      </c>
      <c r="Q99" s="180">
        <f>ROUND(E99*P99,2)</f>
        <v>0</v>
      </c>
      <c r="R99" s="182" t="s">
        <v>226</v>
      </c>
      <c r="S99" s="182" t="s">
        <v>116</v>
      </c>
      <c r="T99" s="183" t="s">
        <v>116</v>
      </c>
      <c r="U99" s="163">
        <v>0.1</v>
      </c>
      <c r="V99" s="163">
        <f>ROUND(E99*U99,2)</f>
        <v>24.73</v>
      </c>
      <c r="W99" s="163"/>
      <c r="X99" s="163" t="s">
        <v>117</v>
      </c>
      <c r="Y99" s="163" t="s">
        <v>118</v>
      </c>
      <c r="Z99" s="152"/>
      <c r="AA99" s="152"/>
      <c r="AB99" s="152"/>
      <c r="AC99" s="152"/>
      <c r="AD99" s="152"/>
      <c r="AE99" s="152"/>
      <c r="AF99" s="152"/>
      <c r="AG99" s="152" t="s">
        <v>119</v>
      </c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2" x14ac:dyDescent="0.2">
      <c r="A100" s="159"/>
      <c r="B100" s="160"/>
      <c r="C100" s="194" t="s">
        <v>137</v>
      </c>
      <c r="D100" s="165"/>
      <c r="E100" s="166">
        <v>247.28</v>
      </c>
      <c r="F100" s="163"/>
      <c r="G100" s="163"/>
      <c r="H100" s="163"/>
      <c r="I100" s="163"/>
      <c r="J100" s="163"/>
      <c r="K100" s="163"/>
      <c r="L100" s="163"/>
      <c r="M100" s="163"/>
      <c r="N100" s="162"/>
      <c r="O100" s="162"/>
      <c r="P100" s="162"/>
      <c r="Q100" s="162"/>
      <c r="R100" s="163"/>
      <c r="S100" s="163"/>
      <c r="T100" s="163"/>
      <c r="U100" s="163"/>
      <c r="V100" s="163"/>
      <c r="W100" s="163"/>
      <c r="X100" s="163"/>
      <c r="Y100" s="163"/>
      <c r="Z100" s="152"/>
      <c r="AA100" s="152"/>
      <c r="AB100" s="152"/>
      <c r="AC100" s="152"/>
      <c r="AD100" s="152"/>
      <c r="AE100" s="152"/>
      <c r="AF100" s="152"/>
      <c r="AG100" s="152" t="s">
        <v>123</v>
      </c>
      <c r="AH100" s="152">
        <v>0</v>
      </c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59">
        <v>36</v>
      </c>
      <c r="B101" s="160" t="s">
        <v>240</v>
      </c>
      <c r="C101" s="196" t="s">
        <v>241</v>
      </c>
      <c r="D101" s="161" t="s">
        <v>0</v>
      </c>
      <c r="E101" s="191"/>
      <c r="F101" s="164"/>
      <c r="G101" s="163">
        <f>ROUND(E101*F101,2)</f>
        <v>0</v>
      </c>
      <c r="H101" s="164"/>
      <c r="I101" s="163">
        <f>ROUND(E101*H101,2)</f>
        <v>0</v>
      </c>
      <c r="J101" s="164"/>
      <c r="K101" s="163">
        <f>ROUND(E101*J101,2)</f>
        <v>0</v>
      </c>
      <c r="L101" s="163">
        <v>21</v>
      </c>
      <c r="M101" s="163">
        <f>G101*(1+L101/100)</f>
        <v>0</v>
      </c>
      <c r="N101" s="162">
        <v>0</v>
      </c>
      <c r="O101" s="162">
        <f>ROUND(E101*N101,2)</f>
        <v>0</v>
      </c>
      <c r="P101" s="162">
        <v>0</v>
      </c>
      <c r="Q101" s="162">
        <f>ROUND(E101*P101,2)</f>
        <v>0</v>
      </c>
      <c r="R101" s="163" t="s">
        <v>226</v>
      </c>
      <c r="S101" s="163" t="s">
        <v>116</v>
      </c>
      <c r="T101" s="163" t="s">
        <v>116</v>
      </c>
      <c r="U101" s="163">
        <v>2.3E-2</v>
      </c>
      <c r="V101" s="163">
        <f>ROUND(E101*U101,2)</f>
        <v>0</v>
      </c>
      <c r="W101" s="163"/>
      <c r="X101" s="163" t="s">
        <v>132</v>
      </c>
      <c r="Y101" s="163" t="s">
        <v>118</v>
      </c>
      <c r="Z101" s="152"/>
      <c r="AA101" s="152"/>
      <c r="AB101" s="152"/>
      <c r="AC101" s="152"/>
      <c r="AD101" s="152"/>
      <c r="AE101" s="152"/>
      <c r="AF101" s="152"/>
      <c r="AG101" s="152" t="s">
        <v>133</v>
      </c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2" x14ac:dyDescent="0.2">
      <c r="A102" s="159"/>
      <c r="B102" s="160"/>
      <c r="C102" s="266" t="s">
        <v>143</v>
      </c>
      <c r="D102" s="267"/>
      <c r="E102" s="267"/>
      <c r="F102" s="267"/>
      <c r="G102" s="267"/>
      <c r="H102" s="163"/>
      <c r="I102" s="163"/>
      <c r="J102" s="163"/>
      <c r="K102" s="163"/>
      <c r="L102" s="163"/>
      <c r="M102" s="163"/>
      <c r="N102" s="162"/>
      <c r="O102" s="162"/>
      <c r="P102" s="162"/>
      <c r="Q102" s="162"/>
      <c r="R102" s="163"/>
      <c r="S102" s="163"/>
      <c r="T102" s="163"/>
      <c r="U102" s="163"/>
      <c r="V102" s="163"/>
      <c r="W102" s="163"/>
      <c r="X102" s="163"/>
      <c r="Y102" s="163"/>
      <c r="Z102" s="152"/>
      <c r="AA102" s="152"/>
      <c r="AB102" s="152"/>
      <c r="AC102" s="152"/>
      <c r="AD102" s="152"/>
      <c r="AE102" s="152"/>
      <c r="AF102" s="152"/>
      <c r="AG102" s="152" t="s">
        <v>121</v>
      </c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x14ac:dyDescent="0.2">
      <c r="A103" s="170" t="s">
        <v>110</v>
      </c>
      <c r="B103" s="171" t="s">
        <v>76</v>
      </c>
      <c r="C103" s="192" t="s">
        <v>77</v>
      </c>
      <c r="D103" s="172"/>
      <c r="E103" s="173"/>
      <c r="F103" s="174"/>
      <c r="G103" s="174">
        <f>SUMIF(AG104:AG105,"&lt;&gt;NOR",G104:G105)</f>
        <v>0</v>
      </c>
      <c r="H103" s="174"/>
      <c r="I103" s="174">
        <f>SUM(I104:I105)</f>
        <v>0</v>
      </c>
      <c r="J103" s="174"/>
      <c r="K103" s="174">
        <f>SUM(K104:K105)</f>
        <v>0</v>
      </c>
      <c r="L103" s="174"/>
      <c r="M103" s="174">
        <f>SUM(M104:M105)</f>
        <v>0</v>
      </c>
      <c r="N103" s="173"/>
      <c r="O103" s="173">
        <f>SUM(O104:O105)</f>
        <v>0.1</v>
      </c>
      <c r="P103" s="173"/>
      <c r="Q103" s="173">
        <f>SUM(Q104:Q105)</f>
        <v>0</v>
      </c>
      <c r="R103" s="174"/>
      <c r="S103" s="174"/>
      <c r="T103" s="175"/>
      <c r="U103" s="169"/>
      <c r="V103" s="169">
        <f>SUM(V104:V105)</f>
        <v>96.33</v>
      </c>
      <c r="W103" s="169"/>
      <c r="X103" s="169"/>
      <c r="Y103" s="169"/>
      <c r="AG103" t="s">
        <v>111</v>
      </c>
    </row>
    <row r="104" spans="1:60" ht="22.5" outlineLevel="1" x14ac:dyDescent="0.2">
      <c r="A104" s="177">
        <v>37</v>
      </c>
      <c r="B104" s="178" t="s">
        <v>242</v>
      </c>
      <c r="C104" s="193" t="s">
        <v>243</v>
      </c>
      <c r="D104" s="179" t="s">
        <v>114</v>
      </c>
      <c r="E104" s="180">
        <v>642.20000000000005</v>
      </c>
      <c r="F104" s="181"/>
      <c r="G104" s="182">
        <f>ROUND(E104*F104,2)</f>
        <v>0</v>
      </c>
      <c r="H104" s="181"/>
      <c r="I104" s="182">
        <f>ROUND(E104*H104,2)</f>
        <v>0</v>
      </c>
      <c r="J104" s="181"/>
      <c r="K104" s="182">
        <f>ROUND(E104*J104,2)</f>
        <v>0</v>
      </c>
      <c r="L104" s="182">
        <v>21</v>
      </c>
      <c r="M104" s="182">
        <f>G104*(1+L104/100)</f>
        <v>0</v>
      </c>
      <c r="N104" s="180">
        <v>1.6000000000000001E-4</v>
      </c>
      <c r="O104" s="180">
        <f>ROUND(E104*N104,2)</f>
        <v>0.1</v>
      </c>
      <c r="P104" s="180">
        <v>0</v>
      </c>
      <c r="Q104" s="180">
        <f>ROUND(E104*P104,2)</f>
        <v>0</v>
      </c>
      <c r="R104" s="182" t="s">
        <v>244</v>
      </c>
      <c r="S104" s="182" t="s">
        <v>116</v>
      </c>
      <c r="T104" s="183" t="s">
        <v>116</v>
      </c>
      <c r="U104" s="163">
        <v>0.15</v>
      </c>
      <c r="V104" s="163">
        <f>ROUND(E104*U104,2)</f>
        <v>96.33</v>
      </c>
      <c r="W104" s="163"/>
      <c r="X104" s="163" t="s">
        <v>117</v>
      </c>
      <c r="Y104" s="163" t="s">
        <v>118</v>
      </c>
      <c r="Z104" s="152"/>
      <c r="AA104" s="152"/>
      <c r="AB104" s="152"/>
      <c r="AC104" s="152"/>
      <c r="AD104" s="152"/>
      <c r="AE104" s="152"/>
      <c r="AF104" s="152"/>
      <c r="AG104" s="152" t="s">
        <v>119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2" x14ac:dyDescent="0.2">
      <c r="A105" s="159"/>
      <c r="B105" s="160"/>
      <c r="C105" s="194" t="s">
        <v>245</v>
      </c>
      <c r="D105" s="165"/>
      <c r="E105" s="166">
        <v>642.20000000000005</v>
      </c>
      <c r="F105" s="163"/>
      <c r="G105" s="163"/>
      <c r="H105" s="163"/>
      <c r="I105" s="163"/>
      <c r="J105" s="163"/>
      <c r="K105" s="163"/>
      <c r="L105" s="163"/>
      <c r="M105" s="163"/>
      <c r="N105" s="162"/>
      <c r="O105" s="162"/>
      <c r="P105" s="162"/>
      <c r="Q105" s="162"/>
      <c r="R105" s="163"/>
      <c r="S105" s="163"/>
      <c r="T105" s="163"/>
      <c r="U105" s="163"/>
      <c r="V105" s="163"/>
      <c r="W105" s="163"/>
      <c r="X105" s="163"/>
      <c r="Y105" s="163"/>
      <c r="Z105" s="152"/>
      <c r="AA105" s="152"/>
      <c r="AB105" s="152"/>
      <c r="AC105" s="152"/>
      <c r="AD105" s="152"/>
      <c r="AE105" s="152"/>
      <c r="AF105" s="152"/>
      <c r="AG105" s="152" t="s">
        <v>123</v>
      </c>
      <c r="AH105" s="152">
        <v>0</v>
      </c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x14ac:dyDescent="0.2">
      <c r="A106" s="170" t="s">
        <v>110</v>
      </c>
      <c r="B106" s="171" t="s">
        <v>78</v>
      </c>
      <c r="C106" s="192" t="s">
        <v>79</v>
      </c>
      <c r="D106" s="172"/>
      <c r="E106" s="173"/>
      <c r="F106" s="174"/>
      <c r="G106" s="174">
        <f>SUMIF(AG107:AG123,"&lt;&gt;NOR",G107:G123)</f>
        <v>0</v>
      </c>
      <c r="H106" s="174"/>
      <c r="I106" s="174">
        <f>SUM(I107:I123)</f>
        <v>0</v>
      </c>
      <c r="J106" s="174"/>
      <c r="K106" s="174">
        <f>SUM(K107:K123)</f>
        <v>0</v>
      </c>
      <c r="L106" s="174"/>
      <c r="M106" s="174">
        <f>SUM(M107:M123)</f>
        <v>0</v>
      </c>
      <c r="N106" s="173"/>
      <c r="O106" s="173">
        <f>SUM(O107:O123)</f>
        <v>0</v>
      </c>
      <c r="P106" s="173"/>
      <c r="Q106" s="173">
        <f>SUM(Q107:Q123)</f>
        <v>0</v>
      </c>
      <c r="R106" s="174"/>
      <c r="S106" s="174"/>
      <c r="T106" s="175"/>
      <c r="U106" s="169"/>
      <c r="V106" s="169">
        <f>SUM(V107:V123)</f>
        <v>25.160000000000004</v>
      </c>
      <c r="W106" s="169"/>
      <c r="X106" s="169"/>
      <c r="Y106" s="169"/>
      <c r="AG106" t="s">
        <v>111</v>
      </c>
    </row>
    <row r="107" spans="1:60" outlineLevel="1" x14ac:dyDescent="0.2">
      <c r="A107" s="184">
        <v>38</v>
      </c>
      <c r="B107" s="185" t="s">
        <v>246</v>
      </c>
      <c r="C107" s="195" t="s">
        <v>247</v>
      </c>
      <c r="D107" s="186" t="s">
        <v>131</v>
      </c>
      <c r="E107" s="187">
        <v>3.5</v>
      </c>
      <c r="F107" s="188"/>
      <c r="G107" s="189">
        <f>ROUND(E107*F107,2)</f>
        <v>0</v>
      </c>
      <c r="H107" s="188"/>
      <c r="I107" s="189">
        <f>ROUND(E107*H107,2)</f>
        <v>0</v>
      </c>
      <c r="J107" s="188"/>
      <c r="K107" s="189">
        <f>ROUND(E107*J107,2)</f>
        <v>0</v>
      </c>
      <c r="L107" s="189">
        <v>21</v>
      </c>
      <c r="M107" s="189">
        <f>G107*(1+L107/100)</f>
        <v>0</v>
      </c>
      <c r="N107" s="187">
        <v>0</v>
      </c>
      <c r="O107" s="187">
        <f>ROUND(E107*N107,2)</f>
        <v>0</v>
      </c>
      <c r="P107" s="187">
        <v>0</v>
      </c>
      <c r="Q107" s="187">
        <f>ROUND(E107*P107,2)</f>
        <v>0</v>
      </c>
      <c r="R107" s="189"/>
      <c r="S107" s="189" t="s">
        <v>219</v>
      </c>
      <c r="T107" s="190" t="s">
        <v>220</v>
      </c>
      <c r="U107" s="163">
        <v>0</v>
      </c>
      <c r="V107" s="163">
        <f>ROUND(E107*U107,2)</f>
        <v>0</v>
      </c>
      <c r="W107" s="163"/>
      <c r="X107" s="163" t="s">
        <v>117</v>
      </c>
      <c r="Y107" s="163" t="s">
        <v>118</v>
      </c>
      <c r="Z107" s="152"/>
      <c r="AA107" s="152"/>
      <c r="AB107" s="152"/>
      <c r="AC107" s="152"/>
      <c r="AD107" s="152"/>
      <c r="AE107" s="152"/>
      <c r="AF107" s="152"/>
      <c r="AG107" s="152" t="s">
        <v>119</v>
      </c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77">
        <v>39</v>
      </c>
      <c r="B108" s="178" t="s">
        <v>248</v>
      </c>
      <c r="C108" s="193" t="s">
        <v>249</v>
      </c>
      <c r="D108" s="179" t="s">
        <v>131</v>
      </c>
      <c r="E108" s="180">
        <v>2</v>
      </c>
      <c r="F108" s="181"/>
      <c r="G108" s="182">
        <f>ROUND(E108*F108,2)</f>
        <v>0</v>
      </c>
      <c r="H108" s="181"/>
      <c r="I108" s="182">
        <f>ROUND(E108*H108,2)</f>
        <v>0</v>
      </c>
      <c r="J108" s="181"/>
      <c r="K108" s="182">
        <f>ROUND(E108*J108,2)</f>
        <v>0</v>
      </c>
      <c r="L108" s="182">
        <v>21</v>
      </c>
      <c r="M108" s="182">
        <f>G108*(1+L108/100)</f>
        <v>0</v>
      </c>
      <c r="N108" s="180">
        <v>0</v>
      </c>
      <c r="O108" s="180">
        <f>ROUND(E108*N108,2)</f>
        <v>0</v>
      </c>
      <c r="P108" s="180">
        <v>0</v>
      </c>
      <c r="Q108" s="180">
        <f>ROUND(E108*P108,2)</f>
        <v>0</v>
      </c>
      <c r="R108" s="182" t="s">
        <v>250</v>
      </c>
      <c r="S108" s="182" t="s">
        <v>116</v>
      </c>
      <c r="T108" s="183" t="s">
        <v>116</v>
      </c>
      <c r="U108" s="163">
        <v>0</v>
      </c>
      <c r="V108" s="163">
        <f>ROUND(E108*U108,2)</f>
        <v>0</v>
      </c>
      <c r="W108" s="163"/>
      <c r="X108" s="163" t="s">
        <v>117</v>
      </c>
      <c r="Y108" s="163" t="s">
        <v>118</v>
      </c>
      <c r="Z108" s="152"/>
      <c r="AA108" s="152"/>
      <c r="AB108" s="152"/>
      <c r="AC108" s="152"/>
      <c r="AD108" s="152"/>
      <c r="AE108" s="152"/>
      <c r="AF108" s="152"/>
      <c r="AG108" s="152" t="s">
        <v>119</v>
      </c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2" x14ac:dyDescent="0.2">
      <c r="A109" s="159"/>
      <c r="B109" s="160"/>
      <c r="C109" s="194" t="s">
        <v>251</v>
      </c>
      <c r="D109" s="165"/>
      <c r="E109" s="166">
        <v>2</v>
      </c>
      <c r="F109" s="163"/>
      <c r="G109" s="163"/>
      <c r="H109" s="163"/>
      <c r="I109" s="163"/>
      <c r="J109" s="163"/>
      <c r="K109" s="163"/>
      <c r="L109" s="163"/>
      <c r="M109" s="163"/>
      <c r="N109" s="162"/>
      <c r="O109" s="162"/>
      <c r="P109" s="162"/>
      <c r="Q109" s="162"/>
      <c r="R109" s="163"/>
      <c r="S109" s="163"/>
      <c r="T109" s="163"/>
      <c r="U109" s="163"/>
      <c r="V109" s="163"/>
      <c r="W109" s="163"/>
      <c r="X109" s="163"/>
      <c r="Y109" s="163"/>
      <c r="Z109" s="152"/>
      <c r="AA109" s="152"/>
      <c r="AB109" s="152"/>
      <c r="AC109" s="152"/>
      <c r="AD109" s="152"/>
      <c r="AE109" s="152"/>
      <c r="AF109" s="152"/>
      <c r="AG109" s="152" t="s">
        <v>123</v>
      </c>
      <c r="AH109" s="152">
        <v>0</v>
      </c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77">
        <v>40</v>
      </c>
      <c r="B110" s="178" t="s">
        <v>252</v>
      </c>
      <c r="C110" s="193" t="s">
        <v>253</v>
      </c>
      <c r="D110" s="179" t="s">
        <v>131</v>
      </c>
      <c r="E110" s="180">
        <v>3.5</v>
      </c>
      <c r="F110" s="181"/>
      <c r="G110" s="182">
        <f>ROUND(E110*F110,2)</f>
        <v>0</v>
      </c>
      <c r="H110" s="181"/>
      <c r="I110" s="182">
        <f>ROUND(E110*H110,2)</f>
        <v>0</v>
      </c>
      <c r="J110" s="181"/>
      <c r="K110" s="182">
        <f>ROUND(E110*J110,2)</f>
        <v>0</v>
      </c>
      <c r="L110" s="182">
        <v>21</v>
      </c>
      <c r="M110" s="182">
        <f>G110*(1+L110/100)</f>
        <v>0</v>
      </c>
      <c r="N110" s="180">
        <v>0</v>
      </c>
      <c r="O110" s="180">
        <f>ROUND(E110*N110,2)</f>
        <v>0</v>
      </c>
      <c r="P110" s="180">
        <v>0</v>
      </c>
      <c r="Q110" s="180">
        <f>ROUND(E110*P110,2)</f>
        <v>0</v>
      </c>
      <c r="R110" s="182" t="s">
        <v>250</v>
      </c>
      <c r="S110" s="182" t="s">
        <v>116</v>
      </c>
      <c r="T110" s="183" t="s">
        <v>116</v>
      </c>
      <c r="U110" s="163">
        <v>0</v>
      </c>
      <c r="V110" s="163">
        <f>ROUND(E110*U110,2)</f>
        <v>0</v>
      </c>
      <c r="W110" s="163"/>
      <c r="X110" s="163" t="s">
        <v>117</v>
      </c>
      <c r="Y110" s="163" t="s">
        <v>118</v>
      </c>
      <c r="Z110" s="152"/>
      <c r="AA110" s="152"/>
      <c r="AB110" s="152"/>
      <c r="AC110" s="152"/>
      <c r="AD110" s="152"/>
      <c r="AE110" s="152"/>
      <c r="AF110" s="152"/>
      <c r="AG110" s="152" t="s">
        <v>119</v>
      </c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2" x14ac:dyDescent="0.2">
      <c r="A111" s="159"/>
      <c r="B111" s="160"/>
      <c r="C111" s="194" t="s">
        <v>254</v>
      </c>
      <c r="D111" s="165"/>
      <c r="E111" s="166">
        <v>3.5</v>
      </c>
      <c r="F111" s="163"/>
      <c r="G111" s="163"/>
      <c r="H111" s="163"/>
      <c r="I111" s="163"/>
      <c r="J111" s="163"/>
      <c r="K111" s="163"/>
      <c r="L111" s="163"/>
      <c r="M111" s="163"/>
      <c r="N111" s="162"/>
      <c r="O111" s="162"/>
      <c r="P111" s="162"/>
      <c r="Q111" s="162"/>
      <c r="R111" s="163"/>
      <c r="S111" s="163"/>
      <c r="T111" s="163"/>
      <c r="U111" s="163"/>
      <c r="V111" s="163"/>
      <c r="W111" s="163"/>
      <c r="X111" s="163"/>
      <c r="Y111" s="163"/>
      <c r="Z111" s="152"/>
      <c r="AA111" s="152"/>
      <c r="AB111" s="152"/>
      <c r="AC111" s="152"/>
      <c r="AD111" s="152"/>
      <c r="AE111" s="152"/>
      <c r="AF111" s="152"/>
      <c r="AG111" s="152" t="s">
        <v>123</v>
      </c>
      <c r="AH111" s="152">
        <v>0</v>
      </c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84">
        <v>41</v>
      </c>
      <c r="B112" s="185" t="s">
        <v>255</v>
      </c>
      <c r="C112" s="195" t="s">
        <v>256</v>
      </c>
      <c r="D112" s="186" t="s">
        <v>131</v>
      </c>
      <c r="E112" s="187">
        <v>8.8423700000000007</v>
      </c>
      <c r="F112" s="188"/>
      <c r="G112" s="189">
        <f t="shared" ref="G112:G117" si="0">ROUND(E112*F112,2)</f>
        <v>0</v>
      </c>
      <c r="H112" s="188"/>
      <c r="I112" s="189">
        <f t="shared" ref="I112:I117" si="1">ROUND(E112*H112,2)</f>
        <v>0</v>
      </c>
      <c r="J112" s="188"/>
      <c r="K112" s="189">
        <f t="shared" ref="K112:K117" si="2">ROUND(E112*J112,2)</f>
        <v>0</v>
      </c>
      <c r="L112" s="189">
        <v>21</v>
      </c>
      <c r="M112" s="189">
        <f t="shared" ref="M112:M117" si="3">G112*(1+L112/100)</f>
        <v>0</v>
      </c>
      <c r="N112" s="187">
        <v>0</v>
      </c>
      <c r="O112" s="187">
        <f t="shared" ref="O112:O117" si="4">ROUND(E112*N112,2)</f>
        <v>0</v>
      </c>
      <c r="P112" s="187">
        <v>0</v>
      </c>
      <c r="Q112" s="187">
        <f t="shared" ref="Q112:Q117" si="5">ROUND(E112*P112,2)</f>
        <v>0</v>
      </c>
      <c r="R112" s="189" t="s">
        <v>250</v>
      </c>
      <c r="S112" s="189" t="s">
        <v>116</v>
      </c>
      <c r="T112" s="190" t="s">
        <v>116</v>
      </c>
      <c r="U112" s="163">
        <v>0.55000000000000004</v>
      </c>
      <c r="V112" s="163">
        <f t="shared" ref="V112:V117" si="6">ROUND(E112*U112,2)</f>
        <v>4.8600000000000003</v>
      </c>
      <c r="W112" s="163"/>
      <c r="X112" s="163" t="s">
        <v>257</v>
      </c>
      <c r="Y112" s="163" t="s">
        <v>118</v>
      </c>
      <c r="Z112" s="152"/>
      <c r="AA112" s="152"/>
      <c r="AB112" s="152"/>
      <c r="AC112" s="152"/>
      <c r="AD112" s="152"/>
      <c r="AE112" s="152"/>
      <c r="AF112" s="152"/>
      <c r="AG112" s="152" t="s">
        <v>258</v>
      </c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">
      <c r="A113" s="184">
        <v>42</v>
      </c>
      <c r="B113" s="185" t="s">
        <v>259</v>
      </c>
      <c r="C113" s="195" t="s">
        <v>260</v>
      </c>
      <c r="D113" s="186" t="s">
        <v>131</v>
      </c>
      <c r="E113" s="187">
        <v>8.8423700000000007</v>
      </c>
      <c r="F113" s="188"/>
      <c r="G113" s="189">
        <f t="shared" si="0"/>
        <v>0</v>
      </c>
      <c r="H113" s="188"/>
      <c r="I113" s="189">
        <f t="shared" si="1"/>
        <v>0</v>
      </c>
      <c r="J113" s="188"/>
      <c r="K113" s="189">
        <f t="shared" si="2"/>
        <v>0</v>
      </c>
      <c r="L113" s="189">
        <v>21</v>
      </c>
      <c r="M113" s="189">
        <f t="shared" si="3"/>
        <v>0</v>
      </c>
      <c r="N113" s="187">
        <v>0</v>
      </c>
      <c r="O113" s="187">
        <f t="shared" si="4"/>
        <v>0</v>
      </c>
      <c r="P113" s="187">
        <v>0</v>
      </c>
      <c r="Q113" s="187">
        <f t="shared" si="5"/>
        <v>0</v>
      </c>
      <c r="R113" s="189" t="s">
        <v>250</v>
      </c>
      <c r="S113" s="189" t="s">
        <v>116</v>
      </c>
      <c r="T113" s="190" t="s">
        <v>116</v>
      </c>
      <c r="U113" s="163">
        <v>0.94199999999999995</v>
      </c>
      <c r="V113" s="163">
        <f t="shared" si="6"/>
        <v>8.33</v>
      </c>
      <c r="W113" s="163"/>
      <c r="X113" s="163" t="s">
        <v>257</v>
      </c>
      <c r="Y113" s="163" t="s">
        <v>118</v>
      </c>
      <c r="Z113" s="152"/>
      <c r="AA113" s="152"/>
      <c r="AB113" s="152"/>
      <c r="AC113" s="152"/>
      <c r="AD113" s="152"/>
      <c r="AE113" s="152"/>
      <c r="AF113" s="152"/>
      <c r="AG113" s="152" t="s">
        <v>258</v>
      </c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ht="22.5" outlineLevel="1" x14ac:dyDescent="0.2">
      <c r="A114" s="184">
        <v>43</v>
      </c>
      <c r="B114" s="185" t="s">
        <v>261</v>
      </c>
      <c r="C114" s="195" t="s">
        <v>262</v>
      </c>
      <c r="D114" s="186" t="s">
        <v>131</v>
      </c>
      <c r="E114" s="187">
        <v>35.369489999999999</v>
      </c>
      <c r="F114" s="188"/>
      <c r="G114" s="189">
        <f t="shared" si="0"/>
        <v>0</v>
      </c>
      <c r="H114" s="188"/>
      <c r="I114" s="189">
        <f t="shared" si="1"/>
        <v>0</v>
      </c>
      <c r="J114" s="188"/>
      <c r="K114" s="189">
        <f t="shared" si="2"/>
        <v>0</v>
      </c>
      <c r="L114" s="189">
        <v>21</v>
      </c>
      <c r="M114" s="189">
        <f t="shared" si="3"/>
        <v>0</v>
      </c>
      <c r="N114" s="187">
        <v>0</v>
      </c>
      <c r="O114" s="187">
        <f t="shared" si="4"/>
        <v>0</v>
      </c>
      <c r="P114" s="187">
        <v>0</v>
      </c>
      <c r="Q114" s="187">
        <f t="shared" si="5"/>
        <v>0</v>
      </c>
      <c r="R114" s="189" t="s">
        <v>250</v>
      </c>
      <c r="S114" s="189" t="s">
        <v>116</v>
      </c>
      <c r="T114" s="190" t="s">
        <v>116</v>
      </c>
      <c r="U114" s="163">
        <v>0.105</v>
      </c>
      <c r="V114" s="163">
        <f t="shared" si="6"/>
        <v>3.71</v>
      </c>
      <c r="W114" s="163"/>
      <c r="X114" s="163" t="s">
        <v>257</v>
      </c>
      <c r="Y114" s="163" t="s">
        <v>118</v>
      </c>
      <c r="Z114" s="152"/>
      <c r="AA114" s="152"/>
      <c r="AB114" s="152"/>
      <c r="AC114" s="152"/>
      <c r="AD114" s="152"/>
      <c r="AE114" s="152"/>
      <c r="AF114" s="152"/>
      <c r="AG114" s="152" t="s">
        <v>258</v>
      </c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">
      <c r="A115" s="184">
        <v>44</v>
      </c>
      <c r="B115" s="185" t="s">
        <v>263</v>
      </c>
      <c r="C115" s="195" t="s">
        <v>264</v>
      </c>
      <c r="D115" s="186" t="s">
        <v>131</v>
      </c>
      <c r="E115" s="187">
        <v>8.8423700000000007</v>
      </c>
      <c r="F115" s="188"/>
      <c r="G115" s="189">
        <f t="shared" si="0"/>
        <v>0</v>
      </c>
      <c r="H115" s="188"/>
      <c r="I115" s="189">
        <f t="shared" si="1"/>
        <v>0</v>
      </c>
      <c r="J115" s="188"/>
      <c r="K115" s="189">
        <f t="shared" si="2"/>
        <v>0</v>
      </c>
      <c r="L115" s="189">
        <v>21</v>
      </c>
      <c r="M115" s="189">
        <f t="shared" si="3"/>
        <v>0</v>
      </c>
      <c r="N115" s="187">
        <v>0</v>
      </c>
      <c r="O115" s="187">
        <f t="shared" si="4"/>
        <v>0</v>
      </c>
      <c r="P115" s="187">
        <v>0</v>
      </c>
      <c r="Q115" s="187">
        <f t="shared" si="5"/>
        <v>0</v>
      </c>
      <c r="R115" s="189" t="s">
        <v>250</v>
      </c>
      <c r="S115" s="189" t="s">
        <v>116</v>
      </c>
      <c r="T115" s="190" t="s">
        <v>116</v>
      </c>
      <c r="U115" s="163">
        <v>0.49</v>
      </c>
      <c r="V115" s="163">
        <f t="shared" si="6"/>
        <v>4.33</v>
      </c>
      <c r="W115" s="163"/>
      <c r="X115" s="163" t="s">
        <v>257</v>
      </c>
      <c r="Y115" s="163" t="s">
        <v>118</v>
      </c>
      <c r="Z115" s="152"/>
      <c r="AA115" s="152"/>
      <c r="AB115" s="152"/>
      <c r="AC115" s="152"/>
      <c r="AD115" s="152"/>
      <c r="AE115" s="152"/>
      <c r="AF115" s="152"/>
      <c r="AG115" s="152" t="s">
        <v>258</v>
      </c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">
      <c r="A116" s="184">
        <v>45</v>
      </c>
      <c r="B116" s="185" t="s">
        <v>265</v>
      </c>
      <c r="C116" s="195" t="s">
        <v>266</v>
      </c>
      <c r="D116" s="186" t="s">
        <v>131</v>
      </c>
      <c r="E116" s="187">
        <v>176.84746999999999</v>
      </c>
      <c r="F116" s="188"/>
      <c r="G116" s="189">
        <f t="shared" si="0"/>
        <v>0</v>
      </c>
      <c r="H116" s="188"/>
      <c r="I116" s="189">
        <f t="shared" si="1"/>
        <v>0</v>
      </c>
      <c r="J116" s="188"/>
      <c r="K116" s="189">
        <f t="shared" si="2"/>
        <v>0</v>
      </c>
      <c r="L116" s="189">
        <v>21</v>
      </c>
      <c r="M116" s="189">
        <f t="shared" si="3"/>
        <v>0</v>
      </c>
      <c r="N116" s="187">
        <v>0</v>
      </c>
      <c r="O116" s="187">
        <f t="shared" si="4"/>
        <v>0</v>
      </c>
      <c r="P116" s="187">
        <v>0</v>
      </c>
      <c r="Q116" s="187">
        <f t="shared" si="5"/>
        <v>0</v>
      </c>
      <c r="R116" s="189" t="s">
        <v>250</v>
      </c>
      <c r="S116" s="189" t="s">
        <v>116</v>
      </c>
      <c r="T116" s="190" t="s">
        <v>116</v>
      </c>
      <c r="U116" s="163">
        <v>0</v>
      </c>
      <c r="V116" s="163">
        <f t="shared" si="6"/>
        <v>0</v>
      </c>
      <c r="W116" s="163"/>
      <c r="X116" s="163" t="s">
        <v>257</v>
      </c>
      <c r="Y116" s="163" t="s">
        <v>118</v>
      </c>
      <c r="Z116" s="152"/>
      <c r="AA116" s="152"/>
      <c r="AB116" s="152"/>
      <c r="AC116" s="152"/>
      <c r="AD116" s="152"/>
      <c r="AE116" s="152"/>
      <c r="AF116" s="152"/>
      <c r="AG116" s="152" t="s">
        <v>258</v>
      </c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">
      <c r="A117" s="177">
        <v>46</v>
      </c>
      <c r="B117" s="178" t="s">
        <v>267</v>
      </c>
      <c r="C117" s="193" t="s">
        <v>268</v>
      </c>
      <c r="D117" s="179" t="s">
        <v>131</v>
      </c>
      <c r="E117" s="180">
        <v>3.2</v>
      </c>
      <c r="F117" s="181"/>
      <c r="G117" s="182">
        <f t="shared" si="0"/>
        <v>0</v>
      </c>
      <c r="H117" s="181"/>
      <c r="I117" s="182">
        <f t="shared" si="1"/>
        <v>0</v>
      </c>
      <c r="J117" s="181"/>
      <c r="K117" s="182">
        <f t="shared" si="2"/>
        <v>0</v>
      </c>
      <c r="L117" s="182">
        <v>21</v>
      </c>
      <c r="M117" s="182">
        <f t="shared" si="3"/>
        <v>0</v>
      </c>
      <c r="N117" s="180">
        <v>0</v>
      </c>
      <c r="O117" s="180">
        <f t="shared" si="4"/>
        <v>0</v>
      </c>
      <c r="P117" s="180">
        <v>0</v>
      </c>
      <c r="Q117" s="180">
        <f t="shared" si="5"/>
        <v>0</v>
      </c>
      <c r="R117" s="182" t="s">
        <v>250</v>
      </c>
      <c r="S117" s="182" t="s">
        <v>116</v>
      </c>
      <c r="T117" s="183" t="s">
        <v>116</v>
      </c>
      <c r="U117" s="163">
        <v>0</v>
      </c>
      <c r="V117" s="163">
        <f t="shared" si="6"/>
        <v>0</v>
      </c>
      <c r="W117" s="163"/>
      <c r="X117" s="163" t="s">
        <v>117</v>
      </c>
      <c r="Y117" s="163" t="s">
        <v>118</v>
      </c>
      <c r="Z117" s="152"/>
      <c r="AA117" s="152"/>
      <c r="AB117" s="152"/>
      <c r="AC117" s="152"/>
      <c r="AD117" s="152"/>
      <c r="AE117" s="152"/>
      <c r="AF117" s="152"/>
      <c r="AG117" s="152" t="s">
        <v>119</v>
      </c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2" x14ac:dyDescent="0.2">
      <c r="A118" s="159"/>
      <c r="B118" s="160"/>
      <c r="C118" s="194" t="s">
        <v>269</v>
      </c>
      <c r="D118" s="165"/>
      <c r="E118" s="166">
        <v>3.2</v>
      </c>
      <c r="F118" s="163"/>
      <c r="G118" s="163"/>
      <c r="H118" s="163"/>
      <c r="I118" s="163"/>
      <c r="J118" s="163"/>
      <c r="K118" s="163"/>
      <c r="L118" s="163"/>
      <c r="M118" s="163"/>
      <c r="N118" s="162"/>
      <c r="O118" s="162"/>
      <c r="P118" s="162"/>
      <c r="Q118" s="162"/>
      <c r="R118" s="163"/>
      <c r="S118" s="163"/>
      <c r="T118" s="163"/>
      <c r="U118" s="163"/>
      <c r="V118" s="163"/>
      <c r="W118" s="163"/>
      <c r="X118" s="163"/>
      <c r="Y118" s="163"/>
      <c r="Z118" s="152"/>
      <c r="AA118" s="152"/>
      <c r="AB118" s="152"/>
      <c r="AC118" s="152"/>
      <c r="AD118" s="152"/>
      <c r="AE118" s="152"/>
      <c r="AF118" s="152"/>
      <c r="AG118" s="152" t="s">
        <v>123</v>
      </c>
      <c r="AH118" s="152">
        <v>0</v>
      </c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ht="22.5" outlineLevel="1" x14ac:dyDescent="0.2">
      <c r="A119" s="184">
        <v>47</v>
      </c>
      <c r="B119" s="185" t="s">
        <v>270</v>
      </c>
      <c r="C119" s="195" t="s">
        <v>271</v>
      </c>
      <c r="D119" s="186" t="s">
        <v>131</v>
      </c>
      <c r="E119" s="187">
        <v>1</v>
      </c>
      <c r="F119" s="188"/>
      <c r="G119" s="189">
        <f>ROUND(E119*F119,2)</f>
        <v>0</v>
      </c>
      <c r="H119" s="188"/>
      <c r="I119" s="189">
        <f>ROUND(E119*H119,2)</f>
        <v>0</v>
      </c>
      <c r="J119" s="188"/>
      <c r="K119" s="189">
        <f>ROUND(E119*J119,2)</f>
        <v>0</v>
      </c>
      <c r="L119" s="189">
        <v>21</v>
      </c>
      <c r="M119" s="189">
        <f>G119*(1+L119/100)</f>
        <v>0</v>
      </c>
      <c r="N119" s="187">
        <v>0</v>
      </c>
      <c r="O119" s="187">
        <f>ROUND(E119*N119,2)</f>
        <v>0</v>
      </c>
      <c r="P119" s="187">
        <v>0</v>
      </c>
      <c r="Q119" s="187">
        <f>ROUND(E119*P119,2)</f>
        <v>0</v>
      </c>
      <c r="R119" s="189" t="s">
        <v>250</v>
      </c>
      <c r="S119" s="189" t="s">
        <v>116</v>
      </c>
      <c r="T119" s="190" t="s">
        <v>116</v>
      </c>
      <c r="U119" s="163">
        <v>0</v>
      </c>
      <c r="V119" s="163">
        <f>ROUND(E119*U119,2)</f>
        <v>0</v>
      </c>
      <c r="W119" s="163"/>
      <c r="X119" s="163" t="s">
        <v>117</v>
      </c>
      <c r="Y119" s="163" t="s">
        <v>118</v>
      </c>
      <c r="Z119" s="152"/>
      <c r="AA119" s="152"/>
      <c r="AB119" s="152"/>
      <c r="AC119" s="152"/>
      <c r="AD119" s="152"/>
      <c r="AE119" s="152"/>
      <c r="AF119" s="152"/>
      <c r="AG119" s="152" t="s">
        <v>119</v>
      </c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">
      <c r="A120" s="177">
        <v>48</v>
      </c>
      <c r="B120" s="178" t="s">
        <v>272</v>
      </c>
      <c r="C120" s="193" t="s">
        <v>273</v>
      </c>
      <c r="D120" s="179" t="s">
        <v>131</v>
      </c>
      <c r="E120" s="180">
        <v>3.5</v>
      </c>
      <c r="F120" s="181"/>
      <c r="G120" s="182">
        <f>ROUND(E120*F120,2)</f>
        <v>0</v>
      </c>
      <c r="H120" s="181"/>
      <c r="I120" s="182">
        <f>ROUND(E120*H120,2)</f>
        <v>0</v>
      </c>
      <c r="J120" s="181"/>
      <c r="K120" s="182">
        <f>ROUND(E120*J120,2)</f>
        <v>0</v>
      </c>
      <c r="L120" s="182">
        <v>21</v>
      </c>
      <c r="M120" s="182">
        <f>G120*(1+L120/100)</f>
        <v>0</v>
      </c>
      <c r="N120" s="180">
        <v>0</v>
      </c>
      <c r="O120" s="180">
        <f>ROUND(E120*N120,2)</f>
        <v>0</v>
      </c>
      <c r="P120" s="180">
        <v>0</v>
      </c>
      <c r="Q120" s="180">
        <f>ROUND(E120*P120,2)</f>
        <v>0</v>
      </c>
      <c r="R120" s="182" t="s">
        <v>274</v>
      </c>
      <c r="S120" s="182" t="s">
        <v>116</v>
      </c>
      <c r="T120" s="183" t="s">
        <v>116</v>
      </c>
      <c r="U120" s="163">
        <v>0.78500000000000003</v>
      </c>
      <c r="V120" s="163">
        <f>ROUND(E120*U120,2)</f>
        <v>2.75</v>
      </c>
      <c r="W120" s="163"/>
      <c r="X120" s="163" t="s">
        <v>117</v>
      </c>
      <c r="Y120" s="163" t="s">
        <v>118</v>
      </c>
      <c r="Z120" s="152"/>
      <c r="AA120" s="152"/>
      <c r="AB120" s="152"/>
      <c r="AC120" s="152"/>
      <c r="AD120" s="152"/>
      <c r="AE120" s="152"/>
      <c r="AF120" s="152"/>
      <c r="AG120" s="152" t="s">
        <v>119</v>
      </c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2" x14ac:dyDescent="0.2">
      <c r="A121" s="159"/>
      <c r="B121" s="160"/>
      <c r="C121" s="194" t="s">
        <v>275</v>
      </c>
      <c r="D121" s="165"/>
      <c r="E121" s="166">
        <v>3.5</v>
      </c>
      <c r="F121" s="163"/>
      <c r="G121" s="163"/>
      <c r="H121" s="163"/>
      <c r="I121" s="163"/>
      <c r="J121" s="163"/>
      <c r="K121" s="163"/>
      <c r="L121" s="163"/>
      <c r="M121" s="163"/>
      <c r="N121" s="162"/>
      <c r="O121" s="162"/>
      <c r="P121" s="162"/>
      <c r="Q121" s="162"/>
      <c r="R121" s="163"/>
      <c r="S121" s="163"/>
      <c r="T121" s="163"/>
      <c r="U121" s="163"/>
      <c r="V121" s="163"/>
      <c r="W121" s="163"/>
      <c r="X121" s="163"/>
      <c r="Y121" s="163"/>
      <c r="Z121" s="152"/>
      <c r="AA121" s="152"/>
      <c r="AB121" s="152"/>
      <c r="AC121" s="152"/>
      <c r="AD121" s="152"/>
      <c r="AE121" s="152"/>
      <c r="AF121" s="152"/>
      <c r="AG121" s="152" t="s">
        <v>123</v>
      </c>
      <c r="AH121" s="152">
        <v>0</v>
      </c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ht="22.5" outlineLevel="1" x14ac:dyDescent="0.2">
      <c r="A122" s="177">
        <v>49</v>
      </c>
      <c r="B122" s="178" t="s">
        <v>276</v>
      </c>
      <c r="C122" s="193" t="s">
        <v>277</v>
      </c>
      <c r="D122" s="179" t="s">
        <v>131</v>
      </c>
      <c r="E122" s="180">
        <v>14</v>
      </c>
      <c r="F122" s="181"/>
      <c r="G122" s="182">
        <f>ROUND(E122*F122,2)</f>
        <v>0</v>
      </c>
      <c r="H122" s="181"/>
      <c r="I122" s="182">
        <f>ROUND(E122*H122,2)</f>
        <v>0</v>
      </c>
      <c r="J122" s="181"/>
      <c r="K122" s="182">
        <f>ROUND(E122*J122,2)</f>
        <v>0</v>
      </c>
      <c r="L122" s="182">
        <v>21</v>
      </c>
      <c r="M122" s="182">
        <f>G122*(1+L122/100)</f>
        <v>0</v>
      </c>
      <c r="N122" s="180">
        <v>0</v>
      </c>
      <c r="O122" s="180">
        <f>ROUND(E122*N122,2)</f>
        <v>0</v>
      </c>
      <c r="P122" s="180">
        <v>0</v>
      </c>
      <c r="Q122" s="180">
        <f>ROUND(E122*P122,2)</f>
        <v>0</v>
      </c>
      <c r="R122" s="182" t="s">
        <v>274</v>
      </c>
      <c r="S122" s="182" t="s">
        <v>116</v>
      </c>
      <c r="T122" s="183" t="s">
        <v>116</v>
      </c>
      <c r="U122" s="163">
        <v>8.4000000000000005E-2</v>
      </c>
      <c r="V122" s="163">
        <f>ROUND(E122*U122,2)</f>
        <v>1.18</v>
      </c>
      <c r="W122" s="163"/>
      <c r="X122" s="163" t="s">
        <v>117</v>
      </c>
      <c r="Y122" s="163" t="s">
        <v>118</v>
      </c>
      <c r="Z122" s="152"/>
      <c r="AA122" s="152"/>
      <c r="AB122" s="152"/>
      <c r="AC122" s="152"/>
      <c r="AD122" s="152"/>
      <c r="AE122" s="152"/>
      <c r="AF122" s="152"/>
      <c r="AG122" s="152" t="s">
        <v>119</v>
      </c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2" x14ac:dyDescent="0.2">
      <c r="A123" s="159"/>
      <c r="B123" s="160"/>
      <c r="C123" s="194" t="s">
        <v>278</v>
      </c>
      <c r="D123" s="165"/>
      <c r="E123" s="166">
        <v>14</v>
      </c>
      <c r="F123" s="163"/>
      <c r="G123" s="163"/>
      <c r="H123" s="163"/>
      <c r="I123" s="163"/>
      <c r="J123" s="163"/>
      <c r="K123" s="163"/>
      <c r="L123" s="163"/>
      <c r="M123" s="163"/>
      <c r="N123" s="162"/>
      <c r="O123" s="162"/>
      <c r="P123" s="162"/>
      <c r="Q123" s="162"/>
      <c r="R123" s="163"/>
      <c r="S123" s="163"/>
      <c r="T123" s="163"/>
      <c r="U123" s="163"/>
      <c r="V123" s="163"/>
      <c r="W123" s="163"/>
      <c r="X123" s="163"/>
      <c r="Y123" s="163"/>
      <c r="Z123" s="152"/>
      <c r="AA123" s="152"/>
      <c r="AB123" s="152"/>
      <c r="AC123" s="152"/>
      <c r="AD123" s="152"/>
      <c r="AE123" s="152"/>
      <c r="AF123" s="152"/>
      <c r="AG123" s="152" t="s">
        <v>123</v>
      </c>
      <c r="AH123" s="152">
        <v>0</v>
      </c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x14ac:dyDescent="0.2">
      <c r="A124" s="3"/>
      <c r="B124" s="4"/>
      <c r="C124" s="199"/>
      <c r="D124" s="6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AE124">
        <v>12</v>
      </c>
      <c r="AF124">
        <v>21</v>
      </c>
      <c r="AG124" t="s">
        <v>96</v>
      </c>
    </row>
    <row r="125" spans="1:60" x14ac:dyDescent="0.2">
      <c r="A125" s="155"/>
      <c r="B125" s="156" t="s">
        <v>29</v>
      </c>
      <c r="C125" s="200"/>
      <c r="D125" s="157"/>
      <c r="E125" s="158"/>
      <c r="F125" s="158"/>
      <c r="G125" s="176">
        <f>G8+G17+G19+G26+G56+G85+G103+G106</f>
        <v>0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AE125">
        <f>SUMIF(L7:L123,AE124,G7:G123)</f>
        <v>0</v>
      </c>
      <c r="AF125">
        <f>SUMIF(L7:L123,AF124,G7:G123)</f>
        <v>0</v>
      </c>
      <c r="AG125" t="s">
        <v>279</v>
      </c>
    </row>
    <row r="126" spans="1:60" x14ac:dyDescent="0.2">
      <c r="C126" s="201"/>
      <c r="D126" s="10"/>
      <c r="AG126" t="s">
        <v>280</v>
      </c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k42NuKdVB2yiWRJ0gBS3VXHL+Sw3Yz6VBNtM+JevT8t0m/nGm03/+Rj1XvfWW7yuGZJRMDrwsojzMUYxqUaHw==" saltValue="pRrejkG5LwyBXrzdIrQPgA==" spinCount="100000" sheet="1" formatRows="0"/>
  <mergeCells count="11">
    <mergeCell ref="C25:G25"/>
    <mergeCell ref="C39:G39"/>
    <mergeCell ref="C76:G76"/>
    <mergeCell ref="C84:G84"/>
    <mergeCell ref="C102:G102"/>
    <mergeCell ref="C13:G13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25C11-611F-4174-B40E-C16AEEEAA4D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9" t="s">
        <v>83</v>
      </c>
      <c r="B1" s="259"/>
      <c r="C1" s="259"/>
      <c r="D1" s="259"/>
      <c r="E1" s="259"/>
      <c r="F1" s="259"/>
      <c r="G1" s="259"/>
      <c r="AG1" t="s">
        <v>84</v>
      </c>
    </row>
    <row r="2" spans="1:60" ht="24.95" customHeight="1" x14ac:dyDescent="0.2">
      <c r="A2" s="50" t="s">
        <v>7</v>
      </c>
      <c r="B2" s="49" t="s">
        <v>44</v>
      </c>
      <c r="C2" s="260" t="s">
        <v>45</v>
      </c>
      <c r="D2" s="261"/>
      <c r="E2" s="261"/>
      <c r="F2" s="261"/>
      <c r="G2" s="262"/>
      <c r="AG2" t="s">
        <v>85</v>
      </c>
    </row>
    <row r="3" spans="1:60" ht="24.95" customHeight="1" x14ac:dyDescent="0.2">
      <c r="A3" s="50" t="s">
        <v>8</v>
      </c>
      <c r="B3" s="49" t="s">
        <v>49</v>
      </c>
      <c r="C3" s="260" t="s">
        <v>50</v>
      </c>
      <c r="D3" s="261"/>
      <c r="E3" s="261"/>
      <c r="F3" s="261"/>
      <c r="G3" s="262"/>
      <c r="AC3" s="126" t="s">
        <v>85</v>
      </c>
      <c r="AG3" t="s">
        <v>86</v>
      </c>
    </row>
    <row r="4" spans="1:60" ht="24.95" customHeight="1" x14ac:dyDescent="0.2">
      <c r="A4" s="145" t="s">
        <v>9</v>
      </c>
      <c r="B4" s="146" t="s">
        <v>51</v>
      </c>
      <c r="C4" s="263" t="s">
        <v>52</v>
      </c>
      <c r="D4" s="264"/>
      <c r="E4" s="264"/>
      <c r="F4" s="264"/>
      <c r="G4" s="265"/>
      <c r="AG4" t="s">
        <v>87</v>
      </c>
    </row>
    <row r="5" spans="1:60" x14ac:dyDescent="0.2">
      <c r="D5" s="10"/>
    </row>
    <row r="6" spans="1:60" ht="38.25" x14ac:dyDescent="0.2">
      <c r="A6" s="148" t="s">
        <v>88</v>
      </c>
      <c r="B6" s="150" t="s">
        <v>89</v>
      </c>
      <c r="C6" s="150" t="s">
        <v>90</v>
      </c>
      <c r="D6" s="149" t="s">
        <v>91</v>
      </c>
      <c r="E6" s="148" t="s">
        <v>92</v>
      </c>
      <c r="F6" s="147" t="s">
        <v>93</v>
      </c>
      <c r="G6" s="148" t="s">
        <v>29</v>
      </c>
      <c r="H6" s="151" t="s">
        <v>30</v>
      </c>
      <c r="I6" s="151" t="s">
        <v>94</v>
      </c>
      <c r="J6" s="151" t="s">
        <v>31</v>
      </c>
      <c r="K6" s="151" t="s">
        <v>95</v>
      </c>
      <c r="L6" s="151" t="s">
        <v>96</v>
      </c>
      <c r="M6" s="151" t="s">
        <v>97</v>
      </c>
      <c r="N6" s="151" t="s">
        <v>98</v>
      </c>
      <c r="O6" s="151" t="s">
        <v>99</v>
      </c>
      <c r="P6" s="151" t="s">
        <v>100</v>
      </c>
      <c r="Q6" s="151" t="s">
        <v>101</v>
      </c>
      <c r="R6" s="151" t="s">
        <v>102</v>
      </c>
      <c r="S6" s="151" t="s">
        <v>103</v>
      </c>
      <c r="T6" s="151" t="s">
        <v>104</v>
      </c>
      <c r="U6" s="151" t="s">
        <v>105</v>
      </c>
      <c r="V6" s="151" t="s">
        <v>106</v>
      </c>
      <c r="W6" s="151" t="s">
        <v>107</v>
      </c>
      <c r="X6" s="151" t="s">
        <v>108</v>
      </c>
      <c r="Y6" s="151" t="s">
        <v>109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3"/>
      <c r="O7" s="153"/>
      <c r="P7" s="153"/>
      <c r="Q7" s="153"/>
      <c r="R7" s="154"/>
      <c r="S7" s="154"/>
      <c r="T7" s="154"/>
      <c r="U7" s="154"/>
      <c r="V7" s="154"/>
      <c r="W7" s="154"/>
      <c r="X7" s="154"/>
      <c r="Y7" s="154"/>
    </row>
    <row r="8" spans="1:60" x14ac:dyDescent="0.2">
      <c r="A8" s="170" t="s">
        <v>110</v>
      </c>
      <c r="B8" s="171" t="s">
        <v>81</v>
      </c>
      <c r="C8" s="192" t="s">
        <v>27</v>
      </c>
      <c r="D8" s="172"/>
      <c r="E8" s="173"/>
      <c r="F8" s="174"/>
      <c r="G8" s="174">
        <f>SUMIF(AG9:AG12,"&lt;&gt;NOR",G9:G12)</f>
        <v>0</v>
      </c>
      <c r="H8" s="174"/>
      <c r="I8" s="174">
        <f>SUM(I9:I12)</f>
        <v>0</v>
      </c>
      <c r="J8" s="174"/>
      <c r="K8" s="174">
        <f>SUM(K9:K12)</f>
        <v>0</v>
      </c>
      <c r="L8" s="174"/>
      <c r="M8" s="174">
        <f>SUM(M9:M12)</f>
        <v>0</v>
      </c>
      <c r="N8" s="173"/>
      <c r="O8" s="173">
        <f>SUM(O9:O12)</f>
        <v>0</v>
      </c>
      <c r="P8" s="173"/>
      <c r="Q8" s="173">
        <f>SUM(Q9:Q12)</f>
        <v>0</v>
      </c>
      <c r="R8" s="174"/>
      <c r="S8" s="174"/>
      <c r="T8" s="175"/>
      <c r="U8" s="169"/>
      <c r="V8" s="169">
        <f>SUM(V9:V12)</f>
        <v>0</v>
      </c>
      <c r="W8" s="169"/>
      <c r="X8" s="169"/>
      <c r="Y8" s="169"/>
      <c r="AG8" t="s">
        <v>111</v>
      </c>
    </row>
    <row r="9" spans="1:60" outlineLevel="1" x14ac:dyDescent="0.2">
      <c r="A9" s="184">
        <v>1</v>
      </c>
      <c r="B9" s="185" t="s">
        <v>281</v>
      </c>
      <c r="C9" s="195" t="s">
        <v>282</v>
      </c>
      <c r="D9" s="186" t="s">
        <v>283</v>
      </c>
      <c r="E9" s="187">
        <v>1</v>
      </c>
      <c r="F9" s="188"/>
      <c r="G9" s="189">
        <f>ROUND(E9*F9,2)</f>
        <v>0</v>
      </c>
      <c r="H9" s="188"/>
      <c r="I9" s="189">
        <f>ROUND(E9*H9,2)</f>
        <v>0</v>
      </c>
      <c r="J9" s="188"/>
      <c r="K9" s="189">
        <f>ROUND(E9*J9,2)</f>
        <v>0</v>
      </c>
      <c r="L9" s="189">
        <v>21</v>
      </c>
      <c r="M9" s="189">
        <f>G9*(1+L9/100)</f>
        <v>0</v>
      </c>
      <c r="N9" s="187">
        <v>0</v>
      </c>
      <c r="O9" s="187">
        <f>ROUND(E9*N9,2)</f>
        <v>0</v>
      </c>
      <c r="P9" s="187">
        <v>0</v>
      </c>
      <c r="Q9" s="187">
        <f>ROUND(E9*P9,2)</f>
        <v>0</v>
      </c>
      <c r="R9" s="189"/>
      <c r="S9" s="189" t="s">
        <v>116</v>
      </c>
      <c r="T9" s="190" t="s">
        <v>220</v>
      </c>
      <c r="U9" s="163">
        <v>0</v>
      </c>
      <c r="V9" s="163">
        <f>ROUND(E9*U9,2)</f>
        <v>0</v>
      </c>
      <c r="W9" s="163"/>
      <c r="X9" s="163" t="s">
        <v>284</v>
      </c>
      <c r="Y9" s="163" t="s">
        <v>118</v>
      </c>
      <c r="Z9" s="152"/>
      <c r="AA9" s="152"/>
      <c r="AB9" s="152"/>
      <c r="AC9" s="152"/>
      <c r="AD9" s="152"/>
      <c r="AE9" s="152"/>
      <c r="AF9" s="152"/>
      <c r="AG9" s="152" t="s">
        <v>285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84">
        <v>2</v>
      </c>
      <c r="B10" s="185" t="s">
        <v>286</v>
      </c>
      <c r="C10" s="195" t="s">
        <v>287</v>
      </c>
      <c r="D10" s="186" t="s">
        <v>283</v>
      </c>
      <c r="E10" s="187">
        <v>1</v>
      </c>
      <c r="F10" s="188"/>
      <c r="G10" s="189">
        <f>ROUND(E10*F10,2)</f>
        <v>0</v>
      </c>
      <c r="H10" s="188"/>
      <c r="I10" s="189">
        <f>ROUND(E10*H10,2)</f>
        <v>0</v>
      </c>
      <c r="J10" s="188"/>
      <c r="K10" s="189">
        <f>ROUND(E10*J10,2)</f>
        <v>0</v>
      </c>
      <c r="L10" s="189">
        <v>21</v>
      </c>
      <c r="M10" s="189">
        <f>G10*(1+L10/100)</f>
        <v>0</v>
      </c>
      <c r="N10" s="187">
        <v>0</v>
      </c>
      <c r="O10" s="187">
        <f>ROUND(E10*N10,2)</f>
        <v>0</v>
      </c>
      <c r="P10" s="187">
        <v>0</v>
      </c>
      <c r="Q10" s="187">
        <f>ROUND(E10*P10,2)</f>
        <v>0</v>
      </c>
      <c r="R10" s="189"/>
      <c r="S10" s="189" t="s">
        <v>116</v>
      </c>
      <c r="T10" s="190" t="s">
        <v>220</v>
      </c>
      <c r="U10" s="163">
        <v>0</v>
      </c>
      <c r="V10" s="163">
        <f>ROUND(E10*U10,2)</f>
        <v>0</v>
      </c>
      <c r="W10" s="163"/>
      <c r="X10" s="163" t="s">
        <v>284</v>
      </c>
      <c r="Y10" s="163" t="s">
        <v>118</v>
      </c>
      <c r="Z10" s="152"/>
      <c r="AA10" s="152"/>
      <c r="AB10" s="152"/>
      <c r="AC10" s="152"/>
      <c r="AD10" s="152"/>
      <c r="AE10" s="152"/>
      <c r="AF10" s="152"/>
      <c r="AG10" s="152" t="s">
        <v>285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84">
        <v>3</v>
      </c>
      <c r="B11" s="185" t="s">
        <v>288</v>
      </c>
      <c r="C11" s="195" t="s">
        <v>289</v>
      </c>
      <c r="D11" s="186" t="s">
        <v>283</v>
      </c>
      <c r="E11" s="187">
        <v>1</v>
      </c>
      <c r="F11" s="188"/>
      <c r="G11" s="189">
        <f>ROUND(E11*F11,2)</f>
        <v>0</v>
      </c>
      <c r="H11" s="188"/>
      <c r="I11" s="189">
        <f>ROUND(E11*H11,2)</f>
        <v>0</v>
      </c>
      <c r="J11" s="188"/>
      <c r="K11" s="189">
        <f>ROUND(E11*J11,2)</f>
        <v>0</v>
      </c>
      <c r="L11" s="189">
        <v>21</v>
      </c>
      <c r="M11" s="189">
        <f>G11*(1+L11/100)</f>
        <v>0</v>
      </c>
      <c r="N11" s="187">
        <v>0</v>
      </c>
      <c r="O11" s="187">
        <f>ROUND(E11*N11,2)</f>
        <v>0</v>
      </c>
      <c r="P11" s="187">
        <v>0</v>
      </c>
      <c r="Q11" s="187">
        <f>ROUND(E11*P11,2)</f>
        <v>0</v>
      </c>
      <c r="R11" s="189"/>
      <c r="S11" s="189" t="s">
        <v>116</v>
      </c>
      <c r="T11" s="190" t="s">
        <v>220</v>
      </c>
      <c r="U11" s="163">
        <v>0</v>
      </c>
      <c r="V11" s="163">
        <f>ROUND(E11*U11,2)</f>
        <v>0</v>
      </c>
      <c r="W11" s="163"/>
      <c r="X11" s="163" t="s">
        <v>284</v>
      </c>
      <c r="Y11" s="163" t="s">
        <v>118</v>
      </c>
      <c r="Z11" s="152"/>
      <c r="AA11" s="152"/>
      <c r="AB11" s="152"/>
      <c r="AC11" s="152"/>
      <c r="AD11" s="152"/>
      <c r="AE11" s="152"/>
      <c r="AF11" s="152"/>
      <c r="AG11" s="152" t="s">
        <v>285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84">
        <v>4</v>
      </c>
      <c r="B12" s="185" t="s">
        <v>290</v>
      </c>
      <c r="C12" s="195" t="s">
        <v>291</v>
      </c>
      <c r="D12" s="186" t="s">
        <v>283</v>
      </c>
      <c r="E12" s="187">
        <v>1</v>
      </c>
      <c r="F12" s="188"/>
      <c r="G12" s="189">
        <f>ROUND(E12*F12,2)</f>
        <v>0</v>
      </c>
      <c r="H12" s="188"/>
      <c r="I12" s="189">
        <f>ROUND(E12*H12,2)</f>
        <v>0</v>
      </c>
      <c r="J12" s="188"/>
      <c r="K12" s="189">
        <f>ROUND(E12*J12,2)</f>
        <v>0</v>
      </c>
      <c r="L12" s="189">
        <v>21</v>
      </c>
      <c r="M12" s="189">
        <f>G12*(1+L12/100)</f>
        <v>0</v>
      </c>
      <c r="N12" s="187">
        <v>0</v>
      </c>
      <c r="O12" s="187">
        <f>ROUND(E12*N12,2)</f>
        <v>0</v>
      </c>
      <c r="P12" s="187">
        <v>0</v>
      </c>
      <c r="Q12" s="187">
        <f>ROUND(E12*P12,2)</f>
        <v>0</v>
      </c>
      <c r="R12" s="189"/>
      <c r="S12" s="189" t="s">
        <v>116</v>
      </c>
      <c r="T12" s="190" t="s">
        <v>220</v>
      </c>
      <c r="U12" s="163">
        <v>0</v>
      </c>
      <c r="V12" s="163">
        <f>ROUND(E12*U12,2)</f>
        <v>0</v>
      </c>
      <c r="W12" s="163"/>
      <c r="X12" s="163" t="s">
        <v>284</v>
      </c>
      <c r="Y12" s="163" t="s">
        <v>118</v>
      </c>
      <c r="Z12" s="152"/>
      <c r="AA12" s="152"/>
      <c r="AB12" s="152"/>
      <c r="AC12" s="152"/>
      <c r="AD12" s="152"/>
      <c r="AE12" s="152"/>
      <c r="AF12" s="152"/>
      <c r="AG12" s="152" t="s">
        <v>285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x14ac:dyDescent="0.2">
      <c r="A13" s="170" t="s">
        <v>110</v>
      </c>
      <c r="B13" s="171" t="s">
        <v>82</v>
      </c>
      <c r="C13" s="192" t="s">
        <v>28</v>
      </c>
      <c r="D13" s="172"/>
      <c r="E13" s="173"/>
      <c r="F13" s="174"/>
      <c r="G13" s="174">
        <f>SUMIF(AG14:AG19,"&lt;&gt;NOR",G14:G19)</f>
        <v>0</v>
      </c>
      <c r="H13" s="174"/>
      <c r="I13" s="174">
        <f>SUM(I14:I19)</f>
        <v>0</v>
      </c>
      <c r="J13" s="174"/>
      <c r="K13" s="174">
        <f>SUM(K14:K19)</f>
        <v>0</v>
      </c>
      <c r="L13" s="174"/>
      <c r="M13" s="174">
        <f>SUM(M14:M19)</f>
        <v>0</v>
      </c>
      <c r="N13" s="173"/>
      <c r="O13" s="173">
        <f>SUM(O14:O19)</f>
        <v>0</v>
      </c>
      <c r="P13" s="173"/>
      <c r="Q13" s="173">
        <f>SUM(Q14:Q19)</f>
        <v>0</v>
      </c>
      <c r="R13" s="174"/>
      <c r="S13" s="174"/>
      <c r="T13" s="175"/>
      <c r="U13" s="169"/>
      <c r="V13" s="169">
        <f>SUM(V14:V19)</f>
        <v>0</v>
      </c>
      <c r="W13" s="169"/>
      <c r="X13" s="169"/>
      <c r="Y13" s="169"/>
      <c r="AG13" t="s">
        <v>111</v>
      </c>
    </row>
    <row r="14" spans="1:60" outlineLevel="1" x14ac:dyDescent="0.2">
      <c r="A14" s="184">
        <v>5</v>
      </c>
      <c r="B14" s="185" t="s">
        <v>292</v>
      </c>
      <c r="C14" s="195" t="s">
        <v>293</v>
      </c>
      <c r="D14" s="186" t="s">
        <v>283</v>
      </c>
      <c r="E14" s="187">
        <v>1</v>
      </c>
      <c r="F14" s="188"/>
      <c r="G14" s="189">
        <f t="shared" ref="G14:G19" si="0">ROUND(E14*F14,2)</f>
        <v>0</v>
      </c>
      <c r="H14" s="188"/>
      <c r="I14" s="189">
        <f t="shared" ref="I14:I19" si="1">ROUND(E14*H14,2)</f>
        <v>0</v>
      </c>
      <c r="J14" s="188"/>
      <c r="K14" s="189">
        <f t="shared" ref="K14:K19" si="2">ROUND(E14*J14,2)</f>
        <v>0</v>
      </c>
      <c r="L14" s="189">
        <v>21</v>
      </c>
      <c r="M14" s="189">
        <f t="shared" ref="M14:M19" si="3">G14*(1+L14/100)</f>
        <v>0</v>
      </c>
      <c r="N14" s="187">
        <v>0</v>
      </c>
      <c r="O14" s="187">
        <f t="shared" ref="O14:O19" si="4">ROUND(E14*N14,2)</f>
        <v>0</v>
      </c>
      <c r="P14" s="187">
        <v>0</v>
      </c>
      <c r="Q14" s="187">
        <f t="shared" ref="Q14:Q19" si="5">ROUND(E14*P14,2)</f>
        <v>0</v>
      </c>
      <c r="R14" s="189"/>
      <c r="S14" s="189" t="s">
        <v>116</v>
      </c>
      <c r="T14" s="190" t="s">
        <v>220</v>
      </c>
      <c r="U14" s="163">
        <v>0</v>
      </c>
      <c r="V14" s="163">
        <f t="shared" ref="V14:V19" si="6">ROUND(E14*U14,2)</f>
        <v>0</v>
      </c>
      <c r="W14" s="163"/>
      <c r="X14" s="163" t="s">
        <v>284</v>
      </c>
      <c r="Y14" s="163" t="s">
        <v>118</v>
      </c>
      <c r="Z14" s="152"/>
      <c r="AA14" s="152"/>
      <c r="AB14" s="152"/>
      <c r="AC14" s="152"/>
      <c r="AD14" s="152"/>
      <c r="AE14" s="152"/>
      <c r="AF14" s="152"/>
      <c r="AG14" s="152" t="s">
        <v>285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84">
        <v>6</v>
      </c>
      <c r="B15" s="185" t="s">
        <v>294</v>
      </c>
      <c r="C15" s="195" t="s">
        <v>295</v>
      </c>
      <c r="D15" s="186" t="s">
        <v>283</v>
      </c>
      <c r="E15" s="187">
        <v>1</v>
      </c>
      <c r="F15" s="188"/>
      <c r="G15" s="189">
        <f t="shared" si="0"/>
        <v>0</v>
      </c>
      <c r="H15" s="188"/>
      <c r="I15" s="189">
        <f t="shared" si="1"/>
        <v>0</v>
      </c>
      <c r="J15" s="188"/>
      <c r="K15" s="189">
        <f t="shared" si="2"/>
        <v>0</v>
      </c>
      <c r="L15" s="189">
        <v>21</v>
      </c>
      <c r="M15" s="189">
        <f t="shared" si="3"/>
        <v>0</v>
      </c>
      <c r="N15" s="187">
        <v>0</v>
      </c>
      <c r="O15" s="187">
        <f t="shared" si="4"/>
        <v>0</v>
      </c>
      <c r="P15" s="187">
        <v>0</v>
      </c>
      <c r="Q15" s="187">
        <f t="shared" si="5"/>
        <v>0</v>
      </c>
      <c r="R15" s="189"/>
      <c r="S15" s="189" t="s">
        <v>116</v>
      </c>
      <c r="T15" s="190" t="s">
        <v>220</v>
      </c>
      <c r="U15" s="163">
        <v>0</v>
      </c>
      <c r="V15" s="163">
        <f t="shared" si="6"/>
        <v>0</v>
      </c>
      <c r="W15" s="163"/>
      <c r="X15" s="163" t="s">
        <v>284</v>
      </c>
      <c r="Y15" s="163" t="s">
        <v>118</v>
      </c>
      <c r="Z15" s="152"/>
      <c r="AA15" s="152"/>
      <c r="AB15" s="152"/>
      <c r="AC15" s="152"/>
      <c r="AD15" s="152"/>
      <c r="AE15" s="152"/>
      <c r="AF15" s="152"/>
      <c r="AG15" s="152" t="s">
        <v>285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84">
        <v>7</v>
      </c>
      <c r="B16" s="185" t="s">
        <v>296</v>
      </c>
      <c r="C16" s="195" t="s">
        <v>297</v>
      </c>
      <c r="D16" s="186" t="s">
        <v>283</v>
      </c>
      <c r="E16" s="187">
        <v>1</v>
      </c>
      <c r="F16" s="188"/>
      <c r="G16" s="189">
        <f t="shared" si="0"/>
        <v>0</v>
      </c>
      <c r="H16" s="188"/>
      <c r="I16" s="189">
        <f t="shared" si="1"/>
        <v>0</v>
      </c>
      <c r="J16" s="188"/>
      <c r="K16" s="189">
        <f t="shared" si="2"/>
        <v>0</v>
      </c>
      <c r="L16" s="189">
        <v>21</v>
      </c>
      <c r="M16" s="189">
        <f t="shared" si="3"/>
        <v>0</v>
      </c>
      <c r="N16" s="187">
        <v>0</v>
      </c>
      <c r="O16" s="187">
        <f t="shared" si="4"/>
        <v>0</v>
      </c>
      <c r="P16" s="187">
        <v>0</v>
      </c>
      <c r="Q16" s="187">
        <f t="shared" si="5"/>
        <v>0</v>
      </c>
      <c r="R16" s="189"/>
      <c r="S16" s="189" t="s">
        <v>116</v>
      </c>
      <c r="T16" s="190" t="s">
        <v>220</v>
      </c>
      <c r="U16" s="163">
        <v>0</v>
      </c>
      <c r="V16" s="163">
        <f t="shared" si="6"/>
        <v>0</v>
      </c>
      <c r="W16" s="163"/>
      <c r="X16" s="163" t="s">
        <v>284</v>
      </c>
      <c r="Y16" s="163" t="s">
        <v>118</v>
      </c>
      <c r="Z16" s="152"/>
      <c r="AA16" s="152"/>
      <c r="AB16" s="152"/>
      <c r="AC16" s="152"/>
      <c r="AD16" s="152"/>
      <c r="AE16" s="152"/>
      <c r="AF16" s="152"/>
      <c r="AG16" s="152" t="s">
        <v>285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84">
        <v>8</v>
      </c>
      <c r="B17" s="185" t="s">
        <v>298</v>
      </c>
      <c r="C17" s="195" t="s">
        <v>299</v>
      </c>
      <c r="D17" s="186" t="s">
        <v>283</v>
      </c>
      <c r="E17" s="187">
        <v>1</v>
      </c>
      <c r="F17" s="188"/>
      <c r="G17" s="189">
        <f t="shared" si="0"/>
        <v>0</v>
      </c>
      <c r="H17" s="188"/>
      <c r="I17" s="189">
        <f t="shared" si="1"/>
        <v>0</v>
      </c>
      <c r="J17" s="188"/>
      <c r="K17" s="189">
        <f t="shared" si="2"/>
        <v>0</v>
      </c>
      <c r="L17" s="189">
        <v>21</v>
      </c>
      <c r="M17" s="189">
        <f t="shared" si="3"/>
        <v>0</v>
      </c>
      <c r="N17" s="187">
        <v>0</v>
      </c>
      <c r="O17" s="187">
        <f t="shared" si="4"/>
        <v>0</v>
      </c>
      <c r="P17" s="187">
        <v>0</v>
      </c>
      <c r="Q17" s="187">
        <f t="shared" si="5"/>
        <v>0</v>
      </c>
      <c r="R17" s="189"/>
      <c r="S17" s="189" t="s">
        <v>116</v>
      </c>
      <c r="T17" s="190" t="s">
        <v>220</v>
      </c>
      <c r="U17" s="163">
        <v>0</v>
      </c>
      <c r="V17" s="163">
        <f t="shared" si="6"/>
        <v>0</v>
      </c>
      <c r="W17" s="163"/>
      <c r="X17" s="163" t="s">
        <v>284</v>
      </c>
      <c r="Y17" s="163" t="s">
        <v>118</v>
      </c>
      <c r="Z17" s="152"/>
      <c r="AA17" s="152"/>
      <c r="AB17" s="152"/>
      <c r="AC17" s="152"/>
      <c r="AD17" s="152"/>
      <c r="AE17" s="152"/>
      <c r="AF17" s="152"/>
      <c r="AG17" s="152" t="s">
        <v>285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84">
        <v>9</v>
      </c>
      <c r="B18" s="185" t="s">
        <v>300</v>
      </c>
      <c r="C18" s="195" t="s">
        <v>301</v>
      </c>
      <c r="D18" s="186" t="s">
        <v>283</v>
      </c>
      <c r="E18" s="187">
        <v>1</v>
      </c>
      <c r="F18" s="188"/>
      <c r="G18" s="189">
        <f t="shared" si="0"/>
        <v>0</v>
      </c>
      <c r="H18" s="188"/>
      <c r="I18" s="189">
        <f t="shared" si="1"/>
        <v>0</v>
      </c>
      <c r="J18" s="188"/>
      <c r="K18" s="189">
        <f t="shared" si="2"/>
        <v>0</v>
      </c>
      <c r="L18" s="189">
        <v>21</v>
      </c>
      <c r="M18" s="189">
        <f t="shared" si="3"/>
        <v>0</v>
      </c>
      <c r="N18" s="187">
        <v>0</v>
      </c>
      <c r="O18" s="187">
        <f t="shared" si="4"/>
        <v>0</v>
      </c>
      <c r="P18" s="187">
        <v>0</v>
      </c>
      <c r="Q18" s="187">
        <f t="shared" si="5"/>
        <v>0</v>
      </c>
      <c r="R18" s="189"/>
      <c r="S18" s="189" t="s">
        <v>116</v>
      </c>
      <c r="T18" s="190" t="s">
        <v>220</v>
      </c>
      <c r="U18" s="163">
        <v>0</v>
      </c>
      <c r="V18" s="163">
        <f t="shared" si="6"/>
        <v>0</v>
      </c>
      <c r="W18" s="163"/>
      <c r="X18" s="163" t="s">
        <v>284</v>
      </c>
      <c r="Y18" s="163" t="s">
        <v>118</v>
      </c>
      <c r="Z18" s="152"/>
      <c r="AA18" s="152"/>
      <c r="AB18" s="152"/>
      <c r="AC18" s="152"/>
      <c r="AD18" s="152"/>
      <c r="AE18" s="152"/>
      <c r="AF18" s="152"/>
      <c r="AG18" s="152" t="s">
        <v>285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77">
        <v>10</v>
      </c>
      <c r="B19" s="178" t="s">
        <v>302</v>
      </c>
      <c r="C19" s="193" t="s">
        <v>303</v>
      </c>
      <c r="D19" s="179" t="s">
        <v>283</v>
      </c>
      <c r="E19" s="180">
        <v>1</v>
      </c>
      <c r="F19" s="181"/>
      <c r="G19" s="182">
        <f t="shared" si="0"/>
        <v>0</v>
      </c>
      <c r="H19" s="181"/>
      <c r="I19" s="182">
        <f t="shared" si="1"/>
        <v>0</v>
      </c>
      <c r="J19" s="181"/>
      <c r="K19" s="182">
        <f t="shared" si="2"/>
        <v>0</v>
      </c>
      <c r="L19" s="182">
        <v>21</v>
      </c>
      <c r="M19" s="182">
        <f t="shared" si="3"/>
        <v>0</v>
      </c>
      <c r="N19" s="180">
        <v>0</v>
      </c>
      <c r="O19" s="180">
        <f t="shared" si="4"/>
        <v>0</v>
      </c>
      <c r="P19" s="180">
        <v>0</v>
      </c>
      <c r="Q19" s="180">
        <f t="shared" si="5"/>
        <v>0</v>
      </c>
      <c r="R19" s="182"/>
      <c r="S19" s="182" t="s">
        <v>116</v>
      </c>
      <c r="T19" s="183" t="s">
        <v>220</v>
      </c>
      <c r="U19" s="163">
        <v>0</v>
      </c>
      <c r="V19" s="163">
        <f t="shared" si="6"/>
        <v>0</v>
      </c>
      <c r="W19" s="163"/>
      <c r="X19" s="163" t="s">
        <v>284</v>
      </c>
      <c r="Y19" s="163" t="s">
        <v>118</v>
      </c>
      <c r="Z19" s="152"/>
      <c r="AA19" s="152"/>
      <c r="AB19" s="152"/>
      <c r="AC19" s="152"/>
      <c r="AD19" s="152"/>
      <c r="AE19" s="152"/>
      <c r="AF19" s="152"/>
      <c r="AG19" s="152" t="s">
        <v>285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x14ac:dyDescent="0.2">
      <c r="A20" s="3"/>
      <c r="B20" s="4"/>
      <c r="C20" s="199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E20">
        <v>12</v>
      </c>
      <c r="AF20">
        <v>21</v>
      </c>
      <c r="AG20" t="s">
        <v>96</v>
      </c>
    </row>
    <row r="21" spans="1:60" x14ac:dyDescent="0.2">
      <c r="A21" s="155"/>
      <c r="B21" s="156" t="s">
        <v>29</v>
      </c>
      <c r="C21" s="200"/>
      <c r="D21" s="157"/>
      <c r="E21" s="158"/>
      <c r="F21" s="158"/>
      <c r="G21" s="176">
        <f>G8+G13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f>SUMIF(L7:L19,AE20,G7:G19)</f>
        <v>0</v>
      </c>
      <c r="AF21">
        <f>SUMIF(L7:L19,AF20,G7:G19)</f>
        <v>0</v>
      </c>
      <c r="AG21" t="s">
        <v>279</v>
      </c>
    </row>
    <row r="22" spans="1:60" x14ac:dyDescent="0.2">
      <c r="C22" s="201"/>
      <c r="D22" s="10"/>
      <c r="AG22" t="s">
        <v>280</v>
      </c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5e2huJWdHprB+QyIvhEd4qzs/OtSNwKxwN1HzEVKqDDBqvMdObeKUjjYictJWJDkNd3YCCBLfwxM3Xq+XYEGQ==" saltValue="YchOGHC8H+kVimiSJTNCoQ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01 Pol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oadresa</vt:lpstr>
      <vt:lpstr>Stavba!Objednatel</vt:lpstr>
      <vt:lpstr>Stavba!Objekt</vt:lpstr>
      <vt:lpstr>'01 01 Pol'!Oblast_tisku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Chejstovský Tomáš Ing.</cp:lastModifiedBy>
  <cp:lastPrinted>2019-03-19T12:27:02Z</cp:lastPrinted>
  <dcterms:created xsi:type="dcterms:W3CDTF">2009-04-08T07:15:50Z</dcterms:created>
  <dcterms:modified xsi:type="dcterms:W3CDTF">2025-09-29T13:57:33Z</dcterms:modified>
</cp:coreProperties>
</file>